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ELMUN01\Users\Public\Documents\Archivos Compartidos RelMun\Resp. Fiscal\Min Int solicitud 2018\"/>
    </mc:Choice>
  </mc:AlternateContent>
  <bookViews>
    <workbookView xWindow="0" yWindow="60" windowWidth="20490" windowHeight="7395"/>
  </bookViews>
  <sheets>
    <sheet name="Caratula" sheetId="3" r:id="rId1"/>
    <sheet name="Normativa Tributaria 2017" sheetId="71" r:id="rId2"/>
    <sheet name="1º de Mayo" sheetId="62" r:id="rId3"/>
    <sheet name="Aldea San Antonio" sheetId="1" r:id="rId4"/>
    <sheet name="Alcaraz" sheetId="53" r:id="rId5"/>
    <sheet name="Aranguren" sheetId="43" r:id="rId6"/>
    <sheet name="Basavilbaso" sheetId="70" r:id="rId7"/>
    <sheet name="Bovril" sheetId="33" r:id="rId8"/>
    <sheet name="Caseros" sheetId="22" r:id="rId9"/>
    <sheet name="Ceibas" sheetId="60" r:id="rId10"/>
    <sheet name="Cerrito" sheetId="9" r:id="rId11"/>
    <sheet name="Colon" sheetId="59" r:id="rId12"/>
    <sheet name="Colonia Avellaneda" sheetId="37" r:id="rId13"/>
    <sheet name="Colonia Ayui" sheetId="5" r:id="rId14"/>
    <sheet name="Colonia Elia" sheetId="49" r:id="rId15"/>
    <sheet name="Concepcion del Uruguay" sheetId="25" r:id="rId16"/>
    <sheet name="Concordia" sheetId="24" r:id="rId17"/>
    <sheet name="Conscripto Bernardi" sheetId="66" r:id="rId18"/>
    <sheet name="Chajari" sheetId="4" r:id="rId19"/>
    <sheet name="Crespo" sheetId="64" r:id="rId20"/>
    <sheet name="Diamante" sheetId="6" r:id="rId21"/>
    <sheet name="Enrique Carbo" sheetId="42" r:id="rId22"/>
    <sheet name="Estancia Grande" sheetId="26" r:id="rId23"/>
    <sheet name="Federal" sheetId="27" r:id="rId24"/>
    <sheet name="Federacion" sheetId="69" r:id="rId25"/>
    <sheet name="General Campos" sheetId="7" r:id="rId26"/>
    <sheet name="General Galarza" sheetId="44" r:id="rId27"/>
    <sheet name="General Ramirez" sheetId="20" r:id="rId28"/>
    <sheet name="Gilbert" sheetId="65" r:id="rId29"/>
    <sheet name="Gobernador Mansilla" sheetId="28" r:id="rId30"/>
    <sheet name="Gualeguaychu" sheetId="63" r:id="rId31"/>
    <sheet name="Hasenkamp" sheetId="50" r:id="rId32"/>
    <sheet name="Hernandez" sheetId="29" r:id="rId33"/>
    <sheet name="Herrera" sheetId="68" r:id="rId34"/>
    <sheet name="Ibicuy" sheetId="8" r:id="rId35"/>
    <sheet name="La Paz" sheetId="23" r:id="rId36"/>
    <sheet name="Larroque" sheetId="39" r:id="rId37"/>
    <sheet name="Libertador San Martin" sheetId="36" r:id="rId38"/>
    <sheet name="Los Charruas" sheetId="10" r:id="rId39"/>
    <sheet name="Lucas Gonzalez" sheetId="11" r:id="rId40"/>
    <sheet name="Maria Grande" sheetId="61" r:id="rId41"/>
    <sheet name="Nogoya" sheetId="21" r:id="rId42"/>
    <sheet name="Oro Verde" sheetId="67" r:id="rId43"/>
    <sheet name="Parana" sheetId="72" r:id="rId44"/>
    <sheet name="Piedras Blancas" sheetId="38" r:id="rId45"/>
    <sheet name="Pronunciamiento" sheetId="51" r:id="rId46"/>
    <sheet name="Pueblo Gral. Belgrano" sheetId="19" r:id="rId47"/>
    <sheet name="Puerto Yerua" sheetId="13" r:id="rId48"/>
    <sheet name="Santa Anita" sheetId="35" r:id="rId49"/>
    <sheet name="San Benito" sheetId="32" r:id="rId50"/>
    <sheet name="Santa Elena" sheetId="41" r:id="rId51"/>
    <sheet name="San Jose" sheetId="34" r:id="rId52"/>
    <sheet name="San Justo" sheetId="52" r:id="rId53"/>
    <sheet name="San Salvador" sheetId="45" r:id="rId54"/>
    <sheet name="Segui" sheetId="15" r:id="rId55"/>
    <sheet name="Ubajay" sheetId="16" r:id="rId56"/>
    <sheet name="Urdinarrain" sheetId="30" r:id="rId57"/>
    <sheet name="Valle Maria" sheetId="55" r:id="rId58"/>
    <sheet name="Viale" sheetId="48" r:id="rId59"/>
    <sheet name="Victoria" sheetId="46" r:id="rId60"/>
    <sheet name="Villa Clara" sheetId="17" r:id="rId61"/>
    <sheet name="Villa Dominguez" sheetId="47" r:id="rId62"/>
    <sheet name="Villa Elisa" sheetId="57" r:id="rId63"/>
    <sheet name="Villa Hernandarias" sheetId="18" r:id="rId64"/>
    <sheet name="Villa Mantero" sheetId="54" r:id="rId65"/>
    <sheet name="Villa Urquiza" sheetId="58" r:id="rId66"/>
    <sheet name="Villa Rosario" sheetId="56" r:id="rId67"/>
    <sheet name="Villaguay" sheetId="31" r:id="rId68"/>
    <sheet name="Villa Paranacito" sheetId="40" r:id="rId69"/>
  </sheets>
  <externalReferences>
    <externalReference r:id="rId70"/>
    <externalReference r:id="rId71"/>
  </externalReferences>
  <definedNames>
    <definedName name="_xlnm.Print_Area" localSheetId="34">Ibicuy!$A$1:$G$31</definedName>
    <definedName name="_xlnm.Print_Area" localSheetId="43">Parana!$A$3:$G$23</definedName>
  </definedNames>
  <calcPr calcId="152511"/>
</workbook>
</file>

<file path=xl/calcChain.xml><?xml version="1.0" encoding="utf-8"?>
<calcChain xmlns="http://schemas.openxmlformats.org/spreadsheetml/2006/main">
  <c r="F11" i="31" l="1"/>
  <c r="F10" i="31"/>
  <c r="F9" i="31"/>
  <c r="F8" i="31"/>
  <c r="F7" i="31"/>
  <c r="F25" i="70" l="1"/>
  <c r="F9" i="70"/>
  <c r="F8" i="70"/>
  <c r="F7" i="70"/>
  <c r="F20" i="69" l="1"/>
  <c r="F10" i="69"/>
  <c r="F12" i="41" l="1"/>
  <c r="F11" i="41"/>
  <c r="F8" i="41"/>
  <c r="F25" i="63" l="1"/>
  <c r="E7" i="63"/>
  <c r="F47" i="48" l="1"/>
  <c r="F39" i="48"/>
  <c r="F32" i="48"/>
  <c r="F27" i="48"/>
  <c r="F19" i="48"/>
  <c r="F13" i="48"/>
  <c r="F9" i="48"/>
  <c r="F7" i="48"/>
  <c r="F18" i="47" l="1"/>
  <c r="F16" i="47"/>
  <c r="F16" i="40" l="1"/>
  <c r="F15" i="40"/>
  <c r="F14" i="40"/>
  <c r="F13" i="40"/>
  <c r="F12" i="40"/>
  <c r="F11" i="40"/>
  <c r="F10" i="40"/>
  <c r="F9" i="40"/>
  <c r="F8" i="40"/>
  <c r="F7" i="40"/>
  <c r="C10" i="36" l="1"/>
  <c r="F126" i="17" l="1"/>
  <c r="F43" i="30" l="1"/>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F9" i="30"/>
  <c r="F8" i="30"/>
  <c r="F7" i="30"/>
  <c r="F21" i="25" l="1"/>
  <c r="F19" i="25"/>
  <c r="F13" i="25"/>
  <c r="F10" i="25"/>
  <c r="F34" i="21" l="1"/>
  <c r="F27" i="21"/>
  <c r="F20" i="21"/>
  <c r="F9" i="21"/>
  <c r="F8" i="21"/>
  <c r="F7" i="21"/>
  <c r="F24" i="9" l="1"/>
  <c r="F15" i="9"/>
  <c r="E19" i="4"/>
  <c r="E12" i="4"/>
  <c r="F11" i="10" l="1"/>
  <c r="F8" i="10"/>
  <c r="F15" i="20" l="1"/>
  <c r="F7" i="20"/>
</calcChain>
</file>

<file path=xl/comments1.xml><?xml version="1.0" encoding="utf-8"?>
<comments xmlns="http://schemas.openxmlformats.org/spreadsheetml/2006/main">
  <authors>
    <author>USUARIO</author>
  </authors>
  <commentList>
    <comment ref="E7" authorId="0" shapeId="0">
      <text>
        <r>
          <rPr>
            <b/>
            <sz val="9"/>
            <color indexed="81"/>
            <rFont val="Tahoma"/>
            <family val="2"/>
          </rPr>
          <t>USUARIO:</t>
        </r>
        <r>
          <rPr>
            <sz val="9"/>
            <color indexed="81"/>
            <rFont val="Tahoma"/>
            <family val="2"/>
          </rPr>
          <t xml:space="preserve">
ES TASA MININMA (no es fija)</t>
        </r>
      </text>
    </comment>
    <comment ref="E9" authorId="0" shapeId="0">
      <text>
        <r>
          <rPr>
            <b/>
            <sz val="9"/>
            <color indexed="81"/>
            <rFont val="Tahoma"/>
            <family val="2"/>
          </rPr>
          <t>USUARIO:</t>
        </r>
        <r>
          <rPr>
            <sz val="9"/>
            <color indexed="81"/>
            <rFont val="Tahoma"/>
            <family val="2"/>
          </rPr>
          <t xml:space="preserve">
ES TASA MAXIMA, No fija</t>
        </r>
      </text>
    </comment>
  </commentList>
</comments>
</file>

<file path=xl/comments2.xml><?xml version="1.0" encoding="utf-8"?>
<comments xmlns="http://schemas.openxmlformats.org/spreadsheetml/2006/main">
  <authors>
    <author>Luffi</author>
  </authors>
  <commentList>
    <comment ref="F10" authorId="0" shapeId="0">
      <text>
        <r>
          <rPr>
            <b/>
            <sz val="9"/>
            <color indexed="81"/>
            <rFont val="Tahoma"/>
            <family val="2"/>
          </rPr>
          <t>Luffi:</t>
        </r>
        <r>
          <rPr>
            <sz val="9"/>
            <color indexed="81"/>
            <rFont val="Tahoma"/>
            <family val="2"/>
          </rPr>
          <t xml:space="preserve">
incluye saldo enersa</t>
        </r>
      </text>
    </comment>
  </commentList>
</comments>
</file>

<file path=xl/sharedStrings.xml><?xml version="1.0" encoding="utf-8"?>
<sst xmlns="http://schemas.openxmlformats.org/spreadsheetml/2006/main" count="5837" uniqueCount="2884">
  <si>
    <t>TASAS, DERECHOS  Y FONDOS MUNICIPALES</t>
  </si>
  <si>
    <t>Planilla 18</t>
  </si>
  <si>
    <t>Tasa fija</t>
  </si>
  <si>
    <t>Recaudación</t>
  </si>
  <si>
    <t>Periodicidad de cobro (mensual, bimestral, etc)</t>
  </si>
  <si>
    <t xml:space="preserve"> % Alícuota General</t>
  </si>
  <si>
    <t xml:space="preserve">(*) discriminar por tasa, derecho, fondo. </t>
  </si>
  <si>
    <t>Base Imponible (mtr 2, mtr lineal, etc)</t>
  </si>
  <si>
    <t>Denominación según Código Fiscal</t>
  </si>
  <si>
    <t>TASA GENERAL INMOBILIARIA</t>
  </si>
  <si>
    <t>BIMESTRAL</t>
  </si>
  <si>
    <t>AVALÚO</t>
  </si>
  <si>
    <t>INGRESOS</t>
  </si>
  <si>
    <t xml:space="preserve"> desde 0,5% a 3%, según actividad</t>
  </si>
  <si>
    <t>DERECHO DE EDIFICACIÓN</t>
  </si>
  <si>
    <t>PROYECTOS DE CONSTRUCCIÓN</t>
  </si>
  <si>
    <t>TASA POR ALUMBRADO PÚBLICO</t>
  </si>
  <si>
    <t>FONDO MUNICIPAL DE PROMOCION DE LA COMUNIDAD Y TURISMO</t>
  </si>
  <si>
    <t>TGI -TISHPYS</t>
  </si>
  <si>
    <t>MONTO FIJO</t>
  </si>
  <si>
    <t>MATRÍCULA POR 6 AÑOS CON VISACIÓN ANUAL</t>
  </si>
  <si>
    <t>MATRÍCULA $187,00- VISACIÓN ANUAL $110,00</t>
  </si>
  <si>
    <t>Alícuota por tramos de avaluos</t>
  </si>
  <si>
    <t>Con edificación $75,00; sin edificación $65,00</t>
  </si>
  <si>
    <t>SALUD PÚBLICA MUNICIPAL</t>
  </si>
  <si>
    <t>TASA POR CONTRIBUCIÓN UNICA DE ELECTRICIDAD</t>
  </si>
  <si>
    <t>POR FRENTISTA</t>
  </si>
  <si>
    <t>8,6956%</t>
  </si>
  <si>
    <t>MENSUAL</t>
  </si>
  <si>
    <t xml:space="preserve">TASA INSPECCION SANITARIA HIGIENE PROFILAXIS Y SEGURIDAD </t>
  </si>
  <si>
    <t>INICIO Y FINAL DE OBRA</t>
  </si>
  <si>
    <t>Valores básicos x mt2 de constucc. s/categoría</t>
  </si>
  <si>
    <t>MUNICIPIO: ALDEA SAN ANTONIO</t>
  </si>
  <si>
    <t>PERÍODO: Ejercicio 2017</t>
  </si>
  <si>
    <t>POR AVALUO</t>
  </si>
  <si>
    <t>NO</t>
  </si>
  <si>
    <t>SERVICIO DE CLOACAS</t>
  </si>
  <si>
    <t>SI ($100)</t>
  </si>
  <si>
    <t>Por cada vivienda y/o local $100 bimestral. Servicio de obstrucción de cañería cloacal domiciliaria $382.</t>
  </si>
  <si>
    <t>PAVIMENTO</t>
  </si>
  <si>
    <t>POR METRO LINEAL</t>
  </si>
  <si>
    <t>Liquidacion de acuerdo al costo real estimado resultante</t>
  </si>
  <si>
    <t>OBRA DE CLOACAS</t>
  </si>
  <si>
    <t>POR M2 INMUEBLE</t>
  </si>
  <si>
    <t>TASA HIGIENE, PROFILAXIS Y SEGURIDAD</t>
  </si>
  <si>
    <t>POR DECLARACION JURADA</t>
  </si>
  <si>
    <t>Alícuotas y montos fijos a aplicar de acuerdo a la escala de ingresos</t>
  </si>
  <si>
    <t>DERECHO DE CEMENTERIO</t>
  </si>
  <si>
    <t xml:space="preserve">ANUAL </t>
  </si>
  <si>
    <t>POR DESTINO</t>
  </si>
  <si>
    <t xml:space="preserve">Mantenimiento anual de $339. </t>
  </si>
  <si>
    <t>PYMEP</t>
  </si>
  <si>
    <t>JARDIN MATERNAL</t>
  </si>
  <si>
    <t>POR ALUMNO</t>
  </si>
  <si>
    <t>CIRCULO DE VIVIENDAS/ CIRCULO AMPLIACION DE VIVIENDAS</t>
  </si>
  <si>
    <t>CUOTA VARIABLE</t>
  </si>
  <si>
    <t>Liquidacion de acuerdo al costo real estimado resultante al inicio del circulo, el cual es convertido en cantidad de bolsas de cemento.</t>
  </si>
  <si>
    <t>CUOTA BIBLIOTECA PUBLICA</t>
  </si>
  <si>
    <t>DERECHO DE CONSTRUCCIÓN</t>
  </si>
  <si>
    <t>POR PRESENTACIÓN</t>
  </si>
  <si>
    <t>DERECHO DE OCUPACIÓN DE ESPACIOS PÚBLICOS</t>
  </si>
  <si>
    <t>POR OCUPACIÓN</t>
  </si>
  <si>
    <t>Montos fijos de acuerdo al tipo de ocupación en la vía pública.</t>
  </si>
  <si>
    <t>DERECHO DE PUBLICIDAD Y PROPAGANDA</t>
  </si>
  <si>
    <t>Montos fijos de acuerdo al tipo de publicidad.</t>
  </si>
  <si>
    <t>DERECHO A LOS ESPECTÁCULOS PÚBLICOS</t>
  </si>
  <si>
    <t>Bailes con una o más orquestas $2500. Espectáculos públicos con la participación de artistas/deportistas/elementos ajenos a la localidad $1893, exclusivos de la localidad $618.</t>
  </si>
  <si>
    <t>DERECHO POR VENTA AMBULANTE</t>
  </si>
  <si>
    <t>OCACIONAL</t>
  </si>
  <si>
    <t>Montos fijos de acuerdo al rubro que ofrezca el vendedor ambulante.</t>
  </si>
  <si>
    <t>SALUD PÚBLICA (SERVICIOS SANITARIOS)</t>
  </si>
  <si>
    <t>POR INSPECCIÓN</t>
  </si>
  <si>
    <t>ACTUACIONES ADMINISTRATIVAS</t>
  </si>
  <si>
    <t>DIARIO</t>
  </si>
  <si>
    <t>Montos fijos de acuerdo al tipo de actuación que se realice en el Municipio.</t>
  </si>
  <si>
    <t>MULTAS Y RECARGOS</t>
  </si>
  <si>
    <t>FONDO MUNICIPAL DE PROMOCIÓN DE LA COMUNIDAD Y EL TURISMO</t>
  </si>
  <si>
    <t>10% SOBRE TASAS</t>
  </si>
  <si>
    <t>No se cobra en el caso de Salud Pública Municipal, Actuaciones Administrativas, Contribuciones por Mejoras y Servicios Varios.</t>
  </si>
  <si>
    <t>MUNICIPIO: CERRITO</t>
  </si>
  <si>
    <t>TASAS, DERECHOS y FONDOS MUNICIPALES</t>
  </si>
  <si>
    <t>MUNICIPIOS DE ENTRE RIOS</t>
  </si>
  <si>
    <t>MUNICIPALIDAD DE CHAJARI</t>
  </si>
  <si>
    <t>PERÍODO: ejercicio 2017</t>
  </si>
  <si>
    <t>AVALUO</t>
  </si>
  <si>
    <t>0,4% HASTA 1%</t>
  </si>
  <si>
    <t>SERVICIOS SANITARIOS AGUA Y CLOACA</t>
  </si>
  <si>
    <t>TASA INSPECCION SANITARIA, HIGIENE, PROFILAXIS Y SEGURIDAD</t>
  </si>
  <si>
    <t>FACTURACION</t>
  </si>
  <si>
    <t>SALUD PUBLICA</t>
  </si>
  <si>
    <t>ANUAL</t>
  </si>
  <si>
    <t>DESINFECCION - DESINSENTACION Y DESRATIZACION</t>
  </si>
  <si>
    <t>CONTROL BROMATOLOGICO DE INSPECCION Y RE INSPECCION</t>
  </si>
  <si>
    <t>CEMENTERIO</t>
  </si>
  <si>
    <t>QUINQUEÑO</t>
  </si>
  <si>
    <t>VENDEDORES AMBULANTES</t>
  </si>
  <si>
    <t>UNICA</t>
  </si>
  <si>
    <t>DERECHO DE CONSTRUCCION</t>
  </si>
  <si>
    <t>VALOR OBRA</t>
  </si>
  <si>
    <t>0,2% o 0,8%</t>
  </si>
  <si>
    <t>SELLADOS</t>
  </si>
  <si>
    <t>OCUPACION DE LA VIA PUBLICA</t>
  </si>
  <si>
    <t>MTR2</t>
  </si>
  <si>
    <t>SERVICIOS SANITARIOS (CONEXIONES)</t>
  </si>
  <si>
    <t>RECOLECCION DE RESIDUOS PATOLOGICOS</t>
  </si>
  <si>
    <t>CONTRIBUCION POR MEJORAS PAVIMENTO</t>
  </si>
  <si>
    <t>METROS DE FRENTE</t>
  </si>
  <si>
    <t>ESPECTACULOS PUBLICOS</t>
  </si>
  <si>
    <t>FONDO MUNICIPAL DE INFRAESTRUCTURA</t>
  </si>
  <si>
    <t>INSP. INSTALAC. ELECTRICAS Y MEDIDORES</t>
  </si>
  <si>
    <t>6%, 15% o 16%</t>
  </si>
  <si>
    <t>MULTAS CODIGO DE FALTAS</t>
  </si>
  <si>
    <t>FONDO DEFENSA CIVIL</t>
  </si>
  <si>
    <t>2 LITROS DE NAFTA</t>
  </si>
  <si>
    <t>CANON VARIOS</t>
  </si>
  <si>
    <t>INGRESOS VARIOS</t>
  </si>
  <si>
    <t>BALNEARIO CAMPING</t>
  </si>
  <si>
    <t>FONDO VOLUNTARIO BOMBEROS</t>
  </si>
  <si>
    <t>VALOR MUNICIPIO</t>
  </si>
  <si>
    <t>INGRESOS TERMAS</t>
  </si>
  <si>
    <t>INGRESOS DIRECCION DE DEPORTES</t>
  </si>
  <si>
    <t>INGRESOS DIRECCION DE SERV. PUBLICOS</t>
  </si>
  <si>
    <t>RESIDENCIA ESTUDIANTIL</t>
  </si>
  <si>
    <t>O.A.A.V.</t>
  </si>
  <si>
    <t>CANON MERCADO POPULAR</t>
  </si>
  <si>
    <t>Observaciones</t>
  </si>
  <si>
    <t>mtr 2</t>
  </si>
  <si>
    <t>TASA POR HIGIENE Y SEGURIDAD</t>
  </si>
  <si>
    <t>venta mensual</t>
  </si>
  <si>
    <t>TASA POR ALUMBRADO PUBLICO</t>
  </si>
  <si>
    <t>consumo</t>
  </si>
  <si>
    <t>MUNICIPALIDAD DE COLONIA AYUI</t>
  </si>
  <si>
    <t>VALUACION FISCAL</t>
  </si>
  <si>
    <t>Alícuotas progresivas o proporcionales sobre la valuación fiscal</t>
  </si>
  <si>
    <t>TASA GENERAL INMOBILIARIA ATRASADA</t>
  </si>
  <si>
    <t>TASA RETRIBUTIVA para ZONAS de CHACRAS y QUINTAS</t>
  </si>
  <si>
    <t>TASA RETRIBUTIVA para ZONAS de CHACRAS y QUINTAS ATRASADA</t>
  </si>
  <si>
    <t>TASA por SERVICIO de AGUA CORRIENTE y CLOACAS</t>
  </si>
  <si>
    <t>1) M2 - 2) MEDIDOR</t>
  </si>
  <si>
    <t>Serán aplicables conforme al destino dado al uso del agua, siendo los mismos fijados por la Ley Provincial Nº 6643 Artículo 17º</t>
  </si>
  <si>
    <t>TASA por SERVICIO de AGUA CORRIENTE y CLOACAS ATRASADA</t>
  </si>
  <si>
    <t>TASA por INSPECCION SANITARIA HIGIENE PROFILXAIS y SEGURIAD</t>
  </si>
  <si>
    <t>TASA por INSPECCION SANITARIA HIGIENE PROFILXAIS y SEGURIAD ATRASADA</t>
  </si>
  <si>
    <t>MUNICIPALIDAD DE DIAMANTE</t>
  </si>
  <si>
    <t>Tasa General Inmobiliaria</t>
  </si>
  <si>
    <t>Mensual</t>
  </si>
  <si>
    <t>Avaluo Fiscal Pcial.</t>
  </si>
  <si>
    <t>Propiedades edificadas</t>
  </si>
  <si>
    <t>Terrenos baldíos</t>
  </si>
  <si>
    <t>Tasa por Inspección Sanitaria, Higiene, Profilaxis y Seguridad</t>
  </si>
  <si>
    <t>Facturación Mensual</t>
  </si>
  <si>
    <t>Usos de Equipos e Instalaciones del Municipio</t>
  </si>
  <si>
    <t>Litros Gas Oil</t>
  </si>
  <si>
    <t>Servicios Fúnebres</t>
  </si>
  <si>
    <t>Ocupación Vía Pública</t>
  </si>
  <si>
    <t>Vendedores Ambulantes</t>
  </si>
  <si>
    <t>Días de venta</t>
  </si>
  <si>
    <t>Contribución por Mejoras</t>
  </si>
  <si>
    <t>m2</t>
  </si>
  <si>
    <t>El mínimo depende de la mejora realizada</t>
  </si>
  <si>
    <t>Derecho de Edificación</t>
  </si>
  <si>
    <t>Tasación Obra</t>
  </si>
  <si>
    <t>Actuaciones Administrativas</t>
  </si>
  <si>
    <t>Tasa por Servicios de Red Cloacal</t>
  </si>
  <si>
    <t>Tasa por Alumbrado Público</t>
  </si>
  <si>
    <t>Consumo de energía</t>
  </si>
  <si>
    <t>Fondo Municipal de Promoción</t>
  </si>
  <si>
    <t>Tributo</t>
  </si>
  <si>
    <t>Espectáculos Públicos</t>
  </si>
  <si>
    <t>Ingresos Varios</t>
  </si>
  <si>
    <t>Por natatorio municipal, fiestas populares, etc.</t>
  </si>
  <si>
    <t>Multas</t>
  </si>
  <si>
    <t>Unidades fijas</t>
  </si>
  <si>
    <t>MUNICIPALIDAD DE GENERAL CAMPOS</t>
  </si>
  <si>
    <t>TASAS</t>
  </si>
  <si>
    <t>TASAS ATRASADAS</t>
  </si>
  <si>
    <t>SALUD PUBLICA MUNICIPAL</t>
  </si>
  <si>
    <t>SERVICIOS VARIOS</t>
  </si>
  <si>
    <t>PUBLICIDAD Y PROPAGANDA</t>
  </si>
  <si>
    <t>MULTAS</t>
  </si>
  <si>
    <t>RECARGO POR MORA E INTERES</t>
  </si>
  <si>
    <t>INGRESO SERV. FUNEBRE</t>
  </si>
  <si>
    <t>INGRESO RED CLOACAL</t>
  </si>
  <si>
    <t>OTROS</t>
  </si>
  <si>
    <t>INGRESO VENTA DE TERRENOS</t>
  </si>
  <si>
    <t>1-VTA. TERRENOS F. AFECTADOS</t>
  </si>
  <si>
    <t>2-MEJORA HABITACIONAL</t>
  </si>
  <si>
    <t>DERECHOS</t>
  </si>
  <si>
    <t>D. HIGIENE Y SEGURIDAD</t>
  </si>
  <si>
    <t>D. EXT. DE ARENA Y PIEDRA</t>
  </si>
  <si>
    <t>c/mt.cub. Ext.Rio Parana</t>
  </si>
  <si>
    <t>D. OFICINA Y SELLADOS</t>
  </si>
  <si>
    <t>D. ENERSA</t>
  </si>
  <si>
    <t>FONDO DE PROMOCION</t>
  </si>
  <si>
    <t>MUNICIPALIDAD DE IBICUY</t>
  </si>
  <si>
    <t>VALUACION</t>
  </si>
  <si>
    <t>TASA POR INSPECCION DE HIGIENE,PROFILAXIS Y SEGURIDAD</t>
  </si>
  <si>
    <t>DECLA,  VENTAS</t>
  </si>
  <si>
    <t>CEMENTERIO MANTENIMIENTO Y LIMPIEZA</t>
  </si>
  <si>
    <t>POR PARCELA</t>
  </si>
  <si>
    <t>INGRESOS DIR.DE TRANSITO (CARNET, LIBRE DEUDA, INFRACCIONES)</t>
  </si>
  <si>
    <t>MUNICIPALIDAD DE LOS CHARRUAS</t>
  </si>
  <si>
    <t>Bimestral</t>
  </si>
  <si>
    <t>Avalúo Provincial</t>
  </si>
  <si>
    <t>Monto de Ventas</t>
  </si>
  <si>
    <t>Tasa de Obras Sanitarias Municipal</t>
  </si>
  <si>
    <t>Avalúo Pcial y m2</t>
  </si>
  <si>
    <t>Servicios Varios - Uso de equipos e instalaciones</t>
  </si>
  <si>
    <t>Periodic: al momento de prestar el servicio</t>
  </si>
  <si>
    <t>Servicios Varios - Cementerio Municipal</t>
  </si>
  <si>
    <t>Servicios Varios - Utilización de locales municipales destinados a uso público</t>
  </si>
  <si>
    <t>Ocupación de la vía pública</t>
  </si>
  <si>
    <t>Derechos de espectáculos públicos</t>
  </si>
  <si>
    <t>Vendedores ambulantes</t>
  </si>
  <si>
    <t>Contribuciones por mejoras</t>
  </si>
  <si>
    <t>Derechos de edificación</t>
  </si>
  <si>
    <t xml:space="preserve">Actuaciones administrativas </t>
  </si>
  <si>
    <t>Fondo Municipal de promoción a la comunidad y turismo</t>
  </si>
  <si>
    <t>Total de tasas o serv</t>
  </si>
  <si>
    <t>Financiación para el pago de deudas tributarias</t>
  </si>
  <si>
    <t>Código básico Municipal de faltas</t>
  </si>
  <si>
    <t>Inspección periódica de instalaciones y medidores eléctricos y reposición de lámparas</t>
  </si>
  <si>
    <t>Kw</t>
  </si>
  <si>
    <t>TASA DE HIGIENE, PROFILAXIS  Y SEGURIDAD</t>
  </si>
  <si>
    <t>TASA ALUMBRADO PUBLICO</t>
  </si>
  <si>
    <t>FACT.COOP.ELECTR</t>
  </si>
  <si>
    <t>TASA UNICA DE SERVICIOS ELECTRICOS</t>
  </si>
  <si>
    <t>TASA SOBRE PRESTADORES TURISTICOS</t>
  </si>
  <si>
    <t>4 CUOTAS ANUALES</t>
  </si>
  <si>
    <t>CAMAS EXPLOTADAS</t>
  </si>
  <si>
    <t>C/TRAMITE</t>
  </si>
  <si>
    <t>DERECHOS EDIFICACION</t>
  </si>
  <si>
    <t>S/VALOR CONSTRUIDO</t>
  </si>
  <si>
    <t>Tasa por Servicios Sanitarios-Agua</t>
  </si>
  <si>
    <t>m3</t>
  </si>
  <si>
    <t>Tasa por Servicios Sanitarios-Cloacas</t>
  </si>
  <si>
    <t>TASA POR INSPECCION DE HIGIENE, SANITARIA, PROFILAXIS Y SEGURIDAD</t>
  </si>
  <si>
    <t>Ventas netas</t>
  </si>
  <si>
    <t>Consumo Ener.Elec</t>
  </si>
  <si>
    <t>Tasa por Inspección, Sanitaria, higiene, profilaxis y seguridad</t>
  </si>
  <si>
    <t>Ingresos brutos deb.</t>
  </si>
  <si>
    <t>Valuacion fiscal</t>
  </si>
  <si>
    <t>Alicuota variable según zona ubicación</t>
  </si>
  <si>
    <t>Tasa de alumbrado público</t>
  </si>
  <si>
    <t>Kv/h</t>
  </si>
  <si>
    <t>Alícuota variable s/tipo usuario</t>
  </si>
  <si>
    <t>Contribución Energía Eléctrica</t>
  </si>
  <si>
    <t>Permiso de uso y habilitacion de locales</t>
  </si>
  <si>
    <t>A solicitud</t>
  </si>
  <si>
    <t>M2</t>
  </si>
  <si>
    <t>Tasa fija variable s/superficie</t>
  </si>
  <si>
    <t>Utilizacion de la via pública</t>
  </si>
  <si>
    <t>Anual</t>
  </si>
  <si>
    <t>Metro lineal o M2</t>
  </si>
  <si>
    <t>Derecho fijo s/uso</t>
  </si>
  <si>
    <t>Monto obra</t>
  </si>
  <si>
    <t>3%0</t>
  </si>
  <si>
    <t>Cementerio y servicio fúnebre</t>
  </si>
  <si>
    <t>Costo</t>
  </si>
  <si>
    <t>Monto fijo s/servicio</t>
  </si>
  <si>
    <t>Uso de equipos e instalaciones</t>
  </si>
  <si>
    <t>Monto variable s/bien x tiempo uso</t>
  </si>
  <si>
    <t>Actuaciones administrativas</t>
  </si>
  <si>
    <t>Carnet sanitario e inspección sanitaria de vehiculos</t>
  </si>
  <si>
    <t>Publicidad y propaganda</t>
  </si>
  <si>
    <t>Por campaña</t>
  </si>
  <si>
    <t>Según el tipo de publicidad o propaganda</t>
  </si>
  <si>
    <t>Espectáculos Publicos, diversos y valores sorteables</t>
  </si>
  <si>
    <t>Por espectáculo</t>
  </si>
  <si>
    <t>Entradas</t>
  </si>
  <si>
    <t>Alícuota variable s/tipo expectáculo</t>
  </si>
  <si>
    <t>Fondo Municipal de promoción de la publicidad y el turismo</t>
  </si>
  <si>
    <t>Tasa ISHPS, Inmobiliaria</t>
  </si>
  <si>
    <t>Servicios Sanitarios</t>
  </si>
  <si>
    <t>Tasas atrasadas y convenios de pago</t>
  </si>
  <si>
    <t>Recargos e intereses</t>
  </si>
  <si>
    <t>Tasa de Barrido y Limpieza</t>
  </si>
  <si>
    <t>mtrs 2</t>
  </si>
  <si>
    <t>1% - 7%</t>
  </si>
  <si>
    <t>Tasa por inspección de higiene, sanitaria, profilaxis y de seguridad</t>
  </si>
  <si>
    <t>9 ‰</t>
  </si>
  <si>
    <t>a) Uso de Equipos e Instalaciones</t>
  </si>
  <si>
    <t>Unidad Fija</t>
  </si>
  <si>
    <t>b) Tasa por Alumbrado Público</t>
  </si>
  <si>
    <t>Uso Residencial- Comercial</t>
  </si>
  <si>
    <t>18%- 14%</t>
  </si>
  <si>
    <t>Categorías</t>
  </si>
  <si>
    <t>Ocupación de la Vía Pública</t>
  </si>
  <si>
    <t>Por día</t>
  </si>
  <si>
    <t>Fija</t>
  </si>
  <si>
    <t>Publicidad y Propaganda</t>
  </si>
  <si>
    <t>Derechos de Espectaculos Públicos, Entradas, Rifas y Apuestas</t>
  </si>
  <si>
    <t>Por día - Semanalmente - Mensualmente</t>
  </si>
  <si>
    <t>a) Tasas por actuaciones administrativas</t>
  </si>
  <si>
    <t>Por actuación</t>
  </si>
  <si>
    <t>b) Tránsito</t>
  </si>
  <si>
    <t>c) Construcciones</t>
  </si>
  <si>
    <t>d) Obras Sanitarias</t>
  </si>
  <si>
    <t>e) Inscripción de Instrumentos Públicos sobre Inmuebles</t>
  </si>
  <si>
    <t>Trabajo por cuenta de particulares</t>
  </si>
  <si>
    <t>a) Multas</t>
  </si>
  <si>
    <t>b) Intereses de Plazo Fijo</t>
  </si>
  <si>
    <t>Cementerio</t>
  </si>
  <si>
    <t>Ubicación</t>
  </si>
  <si>
    <t>IOSPER- Entradas Extraordinarias</t>
  </si>
  <si>
    <t>Venta de Lotes en el Parque Industrial</t>
  </si>
  <si>
    <t>Tasa de Antenas</t>
  </si>
  <si>
    <t>AVALUO DE LA PROPIEDAD</t>
  </si>
  <si>
    <t>Hasta $6.750,00</t>
  </si>
  <si>
    <t>Desde $ 6.750,01 hasta $107.000,00</t>
  </si>
  <si>
    <t>Desde $ 107.000,01 hasta $399.000,00</t>
  </si>
  <si>
    <t xml:space="preserve">Desde $399.000,01 en más </t>
  </si>
  <si>
    <t>RECARGO POR BALDIO</t>
  </si>
  <si>
    <t>TASA POR INSPECCION SANITARIA, HIGIENE, PROFILAXIS Y SEGURIDAD</t>
  </si>
  <si>
    <t>CARNET SANITARIO</t>
  </si>
  <si>
    <t>Otorgamiento de carnet sanitario</t>
  </si>
  <si>
    <t>Visación Anual de Carnet Sanitario</t>
  </si>
  <si>
    <t>Visación Semestral de Carnet Sanitario</t>
  </si>
  <si>
    <t>INSPECCION HIGIENICO - SANITARIA DE VEHICULOS</t>
  </si>
  <si>
    <t>Tanque Atmosférico</t>
  </si>
  <si>
    <t xml:space="preserve">Servicios Cloacales </t>
  </si>
  <si>
    <t>DIARIA</t>
  </si>
  <si>
    <t>INSPECCION DE PESAS Y MEDIDAS</t>
  </si>
  <si>
    <t>Inhumación en Fosas, en servicios no gratuitos</t>
  </si>
  <si>
    <t>Inhumación en nichos y panteones</t>
  </si>
  <si>
    <t>Traslados de restos dentro del cementerio</t>
  </si>
  <si>
    <t>Introducción o salida de cadáveres o restos del Municipio</t>
  </si>
  <si>
    <t xml:space="preserve">Colocación de placas de homenaje o similares </t>
  </si>
  <si>
    <t xml:space="preserve">Por toda obra construida y/o aplicada en nichos </t>
  </si>
  <si>
    <t>Por toda obra construida en mampostería en fosas</t>
  </si>
  <si>
    <t>Frutas y Verduras</t>
  </si>
  <si>
    <t>Afiladores</t>
  </si>
  <si>
    <t>Artículos Suntuarios y Alhajas</t>
  </si>
  <si>
    <t>Bazar y Ferreteria</t>
  </si>
  <si>
    <t>Comestibles</t>
  </si>
  <si>
    <t>Helados</t>
  </si>
  <si>
    <t>Hojalateros</t>
  </si>
  <si>
    <t xml:space="preserve">Librería </t>
  </si>
  <si>
    <t>Mercería y Artículos de Punto</t>
  </si>
  <si>
    <t>Pescados</t>
  </si>
  <si>
    <t>Plumeros, Escobas y Paraguas</t>
  </si>
  <si>
    <t xml:space="preserve">Telas y Artículos de Vestir </t>
  </si>
  <si>
    <t>Toda otra actividad no específica</t>
  </si>
  <si>
    <t>INSTALACIONES ELECTROMECANICAS, APROBACION DE PLANOS E INSPECCION CORRESPONDIENTE</t>
  </si>
  <si>
    <t>INSPECCION DE INSTALACIONES ELECTROMECANICAS</t>
  </si>
  <si>
    <t>Instalaciones con potencias instaladas</t>
  </si>
  <si>
    <t>Motores de 1 a 15 HP</t>
  </si>
  <si>
    <t>Motores de 16 a 30 HP</t>
  </si>
  <si>
    <t>Motores de 31 a 100 HP</t>
  </si>
  <si>
    <t>Motores de 101 HP o más</t>
  </si>
  <si>
    <t xml:space="preserve">DERECHO DE EDIFICACION </t>
  </si>
  <si>
    <t>Proyectos de construcción en Planta Urbana, Zona de Chacras y Zona de Quintas,sobre la tasación</t>
  </si>
  <si>
    <t>Por servicios de inspección de obras de refacción sobre el monto invertido</t>
  </si>
  <si>
    <t>Mensuras</t>
  </si>
  <si>
    <t>Todo escrito que no esté grabado con sellados especiales</t>
  </si>
  <si>
    <t>Solicitud de reuniones danzantes o espectáculos públicos</t>
  </si>
  <si>
    <t>Inscripción de propiedades en el Registro Municipal</t>
  </si>
  <si>
    <t>Solicitud de Visación de Ficha para Transferencia</t>
  </si>
  <si>
    <t>Solicitud de permiso de suelo</t>
  </si>
  <si>
    <t xml:space="preserve">Solicitud de otorgamiento de Carnet de Socio del Natatorio Municipal </t>
  </si>
  <si>
    <t>Solicitud de Visación Mensual de Carnet de Socio del Natatorio Municipal</t>
  </si>
  <si>
    <t>Solicitud diaria de ingreso al Natatorio Municipal, para no Socios</t>
  </si>
  <si>
    <t xml:space="preserve">Solicitud diaria de ingreso al Natatorio Municipal, para socios </t>
  </si>
  <si>
    <t>Solicitud certificado de aptitúd física para el ingreso al Natatorio Municipal</t>
  </si>
  <si>
    <t>Solicitud cota de nivel de red de desagües cloacales</t>
  </si>
  <si>
    <t>Solicitud de aprobación de planos de instalaciones cloacales domiciliarias</t>
  </si>
  <si>
    <t>Solicitud de aprobacion de compromiso de obra propia de instalaciones domiciliarias</t>
  </si>
  <si>
    <t>Solicitud de inspección final de obra de instalaciones cloacales domiciliarias</t>
  </si>
  <si>
    <t>Solicitud de conexión de instalaciones cloacales domiciliarias</t>
  </si>
  <si>
    <t>Solicitud para uso de equipos municipales</t>
  </si>
  <si>
    <t>Por cada copia de plano que integre el legajo de construcción o loteos</t>
  </si>
  <si>
    <t>Solicitud de permiso para construcción, ampliación, refacción y medición de inmuebles</t>
  </si>
  <si>
    <t>Certificado de factibilidad de radicación y funcionamiento de locales comerciales</t>
  </si>
  <si>
    <t>Solicitud de permiso de habilitación de locales comerciales</t>
  </si>
  <si>
    <t>Solicitud de inscripción de comercios e industrias</t>
  </si>
  <si>
    <t>Visación anual de habilitación</t>
  </si>
  <si>
    <t>Solicitud de canon diferencial de permiso de habilitación de locales comerciales</t>
  </si>
  <si>
    <t>Solicitud de canon diferencial de inscripción de comercios</t>
  </si>
  <si>
    <t>Solicitud de canon diferencial de certificado de factibilidad de radicación y funcionamiento de locales comerciales</t>
  </si>
  <si>
    <t>Solicitud de inscripción de títulos de técnicos</t>
  </si>
  <si>
    <t>Solicitud de libre deuda para transferir propiedades</t>
  </si>
  <si>
    <t>Solicitud de unificación de propiedades</t>
  </si>
  <si>
    <t>Solicitud de juego de copias de actuaciones labradas por accidentes de tránsito</t>
  </si>
  <si>
    <t>Por pedido de informes en juicios de posesión veinteañal</t>
  </si>
  <si>
    <t>Por certificación final de obras y refacciones</t>
  </si>
  <si>
    <t>Solicitud de inscripción de títulos profesionales</t>
  </si>
  <si>
    <t>Solicitud de subdivisiones de propiedades y/o aprobación de Loteos</t>
  </si>
  <si>
    <t>Este recargo no se aplicará a los siguientes derechos</t>
  </si>
  <si>
    <t xml:space="preserve">                   Salud pública municipal</t>
  </si>
  <si>
    <t xml:space="preserve">                   Actuaciones administrativas</t>
  </si>
  <si>
    <t xml:space="preserve">                  Cementerio</t>
  </si>
  <si>
    <t xml:space="preserve">                  Recuperos y Contribuciones de mejoras y obras</t>
  </si>
  <si>
    <t>TRABAJOS POR CUENTA A PARTICULARES</t>
  </si>
  <si>
    <t>TASA POR INSPECCION, HIGIENE, PROFILAXIS Y SEGURIDAD</t>
  </si>
  <si>
    <t>INGRESOS BRUTOS DEVENGADOS</t>
  </si>
  <si>
    <t>UNIDAD</t>
  </si>
  <si>
    <t>CONTRIBUCION ENERGIA ELECTRICA</t>
  </si>
  <si>
    <t xml:space="preserve">MONTO FACTURADO </t>
  </si>
  <si>
    <t>ARRENDAMIENTO DE NICHOS</t>
  </si>
  <si>
    <t>MENSUAL-ANUAL</t>
  </si>
  <si>
    <t>INSPECCION INSTALACIONES ELECTROMECANICAS</t>
  </si>
  <si>
    <t>RECARGOS POR MORA Y FINANCIACION</t>
  </si>
  <si>
    <t>INSTALACIONES Y EQUIPOS</t>
  </si>
  <si>
    <t>CONTRIBUCIONES Y MEJORAS</t>
  </si>
  <si>
    <t>CARNET DE CONDUCTOR</t>
  </si>
  <si>
    <t>MULTA CODIGO DE FALTA</t>
  </si>
  <si>
    <t>MULTA</t>
  </si>
  <si>
    <t>TASA POR SERVICIOS SANITARIOS</t>
  </si>
  <si>
    <t>Se cobra con Tasa Inmobiliaria</t>
  </si>
  <si>
    <t>USO DE EQUIPOS E INSTALACIONES</t>
  </si>
  <si>
    <t>hora - viaje</t>
  </si>
  <si>
    <t>LICENCIA CONDUCIR</t>
  </si>
  <si>
    <t>expedición/renovac</t>
  </si>
  <si>
    <t>REGISTRO DE TITULOS</t>
  </si>
  <si>
    <t>solicitud</t>
  </si>
  <si>
    <t>INSPECCION GENERAL</t>
  </si>
  <si>
    <t>Incluída en actuaciones administrativas</t>
  </si>
  <si>
    <t>Libre deuda, visado planos, solicitudes de ins</t>
  </si>
  <si>
    <t>MUNICIPALIDAD DE VILLA CLARA</t>
  </si>
  <si>
    <t>MUNICIPALIDAD DE LUCAS GONZALEZ</t>
  </si>
  <si>
    <t>MUNICIPALIDAD DE PUEBLO GENERAL BELGRANO</t>
  </si>
  <si>
    <t>MUNICIPALIDAD DE PUERTO YERUA</t>
  </si>
  <si>
    <t>MUNICIPALIDAD DE SEGUI</t>
  </si>
  <si>
    <t>MUNICIPALIDAD DE UBAJAY</t>
  </si>
  <si>
    <t>MUNICIPALIDAD DE VILLA HERNANDARIAS</t>
  </si>
  <si>
    <t>VARÍA S/ M2 (1)</t>
  </si>
  <si>
    <t>CADA TRAMITE</t>
  </si>
  <si>
    <t>S/DET ABAJO (2)</t>
  </si>
  <si>
    <t>1) TASA GRAL INMOBILIARIA</t>
  </si>
  <si>
    <t>Mts.Cuad.</t>
  </si>
  <si>
    <t>Hasta 800</t>
  </si>
  <si>
    <t>$ 1.350,00</t>
  </si>
  <si>
    <t>$ 225,00</t>
  </si>
  <si>
    <t>más de  800 hasta 2000</t>
  </si>
  <si>
    <t>$ 1.965,60</t>
  </si>
  <si>
    <t>$327,60</t>
  </si>
  <si>
    <t>más de  2000 hasta 4500</t>
  </si>
  <si>
    <t>$ 2.611,20</t>
  </si>
  <si>
    <t>$ 435,20</t>
  </si>
  <si>
    <t>más de 4500</t>
  </si>
  <si>
    <t>$ 4.524,00</t>
  </si>
  <si>
    <t>$ 754,00</t>
  </si>
  <si>
    <t>2) ACTUACIONES ADMINISTRATIVAS</t>
  </si>
  <si>
    <r>
      <t>ART. 14º.- EN</t>
    </r>
    <r>
      <rPr>
        <sz val="10"/>
        <color indexed="8"/>
        <rFont val="Century Gothic"/>
        <family val="2"/>
      </rPr>
      <t xml:space="preserve"> función de lo dispuesto por el Código Tributario Municipal - Parte Especial, Titulo IX, se establecen los siguientes derechos por actuaciones administrativas:</t>
    </r>
  </si>
  <si>
    <r>
      <t>a)</t>
    </r>
    <r>
      <rPr>
        <sz val="10"/>
        <color indexed="8"/>
        <rFont val="Century Gothic"/>
        <family val="2"/>
      </rPr>
      <t xml:space="preserve"> Todo escrito que no esté gravado con sellados especiales</t>
    </r>
  </si>
  <si>
    <t xml:space="preserve">          $ 35,00</t>
  </si>
  <si>
    <r>
      <t>b)</t>
    </r>
    <r>
      <rPr>
        <sz val="10"/>
        <color indexed="8"/>
        <rFont val="Century Gothic"/>
        <family val="2"/>
      </rPr>
      <t xml:space="preserve"> Abonarán sellados de:                                </t>
    </r>
  </si>
  <si>
    <t xml:space="preserve">                       $ 45,00</t>
  </si>
  <si>
    <r>
      <t>1-</t>
    </r>
    <r>
      <rPr>
        <sz val="10"/>
        <color indexed="8"/>
        <rFont val="Century Gothic"/>
        <family val="2"/>
      </rPr>
      <t xml:space="preserve"> Los recursos contra resoluciones administra­tivas</t>
    </r>
  </si>
  <si>
    <r>
      <t>2-</t>
    </r>
    <r>
      <rPr>
        <sz val="10"/>
        <color indexed="8"/>
        <rFont val="Century Gothic"/>
        <family val="2"/>
      </rPr>
      <t xml:space="preserve"> Por solicitud de inscripción de empresas constructoras viales y/o civiles.</t>
    </r>
  </si>
  <si>
    <r>
      <t xml:space="preserve">3-  </t>
    </r>
    <r>
      <rPr>
        <sz val="10"/>
        <color indexed="8"/>
        <rFont val="Century Gothic"/>
        <family val="2"/>
      </rPr>
      <t>Por inscripción de títulos técnicos o profesionales.</t>
    </r>
  </si>
  <si>
    <r>
      <t>d)</t>
    </r>
    <r>
      <rPr>
        <sz val="10"/>
        <color indexed="8"/>
        <rFont val="Century Gothic"/>
        <family val="2"/>
      </rPr>
      <t xml:space="preserve"> Inscripción de Propiedades en el Registro Municipal, se cobrará un derecho  sobre el valor de la propiedad del  Cero Cuarenta por ciento ( 0,40%)</t>
    </r>
  </si>
  <si>
    <t>El límite mínimo del tributo se fija en la suma de</t>
  </si>
  <si>
    <t xml:space="preserve">                        $  60,00</t>
  </si>
  <si>
    <t>El límite máximo del tributo se fija en la suma de</t>
  </si>
  <si>
    <t xml:space="preserve">  </t>
  </si>
  <si>
    <t xml:space="preserve">          $  715,00</t>
  </si>
  <si>
    <r>
      <t>f)</t>
    </r>
    <r>
      <rPr>
        <sz val="10"/>
        <color indexed="8"/>
        <rFont val="Century Gothic"/>
        <family val="2"/>
      </rPr>
      <t xml:space="preserve"> Contrato de suministro de obras y servicios públicos, contratos de suministros, obras y servi­cios públicos, sobre el importe del contrato el  Uno por Ciento (1,00%)</t>
    </r>
  </si>
  <si>
    <r>
      <t>g)</t>
    </r>
    <r>
      <rPr>
        <sz val="10"/>
        <color indexed="8"/>
        <rFont val="Century Gothic"/>
        <family val="2"/>
      </rPr>
      <t xml:space="preserve"> Venta de planos de la Planta Urbana</t>
    </r>
  </si>
  <si>
    <r>
      <t xml:space="preserve">         </t>
    </r>
    <r>
      <rPr>
        <sz val="10"/>
        <color indexed="8"/>
        <rFont val="Century Gothic"/>
        <family val="2"/>
      </rPr>
      <t xml:space="preserve">  $  65,00 </t>
    </r>
  </si>
  <si>
    <t>$0,5 a 0,15</t>
  </si>
  <si>
    <t>Zona A-300 B-180 C-140 D-90 minimos</t>
  </si>
  <si>
    <t>0,8-6</t>
  </si>
  <si>
    <t>Comercio 1,2-Industria 0,8-Bancos 6</t>
  </si>
  <si>
    <t>$250-800</t>
  </si>
  <si>
    <t>$200-80000</t>
  </si>
  <si>
    <t>Antenas=80000</t>
  </si>
  <si>
    <t>$100-200</t>
  </si>
  <si>
    <t>10-68 LTs</t>
  </si>
  <si>
    <t>LTs=Valor de Litro de Gasoil</t>
  </si>
  <si>
    <t>1,8 UH x mt</t>
  </si>
  <si>
    <t>UH=m3 de hormigon elaborado H25</t>
  </si>
  <si>
    <t>$300-400</t>
  </si>
  <si>
    <t>25a 500 lts</t>
  </si>
  <si>
    <t>lts=Valor de litro de nafta de mayor octanaje</t>
  </si>
  <si>
    <t>Obseervaciones</t>
  </si>
  <si>
    <t>Tasa General Inmobiliaria-TGI</t>
  </si>
  <si>
    <t>Valuación del inmueble</t>
  </si>
  <si>
    <t>Edificado 0,5%-Baldio 1,8%</t>
  </si>
  <si>
    <t>Minimo Anual $ 533,87</t>
  </si>
  <si>
    <t>Hay otras alicuotas según las zonas A,B o C</t>
  </si>
  <si>
    <t>Tasa por Habilitacion de Comercios</t>
  </si>
  <si>
    <t>Unica Vez</t>
  </si>
  <si>
    <t>Valor Activo Fijo afectado a la actividad</t>
  </si>
  <si>
    <t>Tasa por Inspeccion Sanitaria, Higiene, Profilaxis y Seguridad</t>
  </si>
  <si>
    <t>Ingresos Activo Fijo</t>
  </si>
  <si>
    <t>Tasa por Servicios Sanitarios</t>
  </si>
  <si>
    <t>m3(medido),m2 edificado (no medido)</t>
  </si>
  <si>
    <t>-</t>
  </si>
  <si>
    <t>150$ Agua - 123$ Cloacas</t>
  </si>
  <si>
    <t>Derecho de Construcciones</t>
  </si>
  <si>
    <t>Unica vez</t>
  </si>
  <si>
    <t>Valor de la obra</t>
  </si>
  <si>
    <t>Planos y Mensuras</t>
  </si>
  <si>
    <t>Derecho de Ocupacion o Uso de Espacio Publico</t>
  </si>
  <si>
    <t>mtr.lineal-aereo o subterraneo</t>
  </si>
  <si>
    <t>Derechos de espectaculos publicos</t>
  </si>
  <si>
    <t>Diario</t>
  </si>
  <si>
    <t>sobre las entradas</t>
  </si>
  <si>
    <t>tasa fija por dia</t>
  </si>
  <si>
    <t>con automotor 205,33$-sin 123,20$</t>
  </si>
  <si>
    <t>Derechos de Cementerio</t>
  </si>
  <si>
    <t xml:space="preserve">tasa fija </t>
  </si>
  <si>
    <t>106$ nichos-274 panteones</t>
  </si>
  <si>
    <t>MUNICIPALIDAD DE GENERAL RAMIREZ</t>
  </si>
  <si>
    <t>la recaudacion incluye compras de nichos, inhumaciones, etc</t>
  </si>
  <si>
    <t>Avaluo</t>
  </si>
  <si>
    <t>Tasa Obras Sanitarias</t>
  </si>
  <si>
    <t>Metros cuadrados</t>
  </si>
  <si>
    <t>Tasa por Inspección Sanitaria,  Higiene, Profilaxis y Seguridad</t>
  </si>
  <si>
    <t>Tasa Social</t>
  </si>
  <si>
    <t>Tasa P/Hab. Locales e Insustrias y Emp. De Servicios</t>
  </si>
  <si>
    <t>Por Evento</t>
  </si>
  <si>
    <t>Salud Pública Municipal</t>
  </si>
  <si>
    <t>Tasa por Actuaciones Administrativas</t>
  </si>
  <si>
    <t>Por evento</t>
  </si>
  <si>
    <t>Inspección Bromatológica</t>
  </si>
  <si>
    <t>Registro de Concucir</t>
  </si>
  <si>
    <t>por c/ Registro</t>
  </si>
  <si>
    <t>Registro título de Propiedad</t>
  </si>
  <si>
    <t>Por c/Registro</t>
  </si>
  <si>
    <t>Tasa de Alumbrado</t>
  </si>
  <si>
    <t>Deudores por tasas Atrasadas</t>
  </si>
  <si>
    <t>Por cobranza</t>
  </si>
  <si>
    <t>Tasa Cementario</t>
  </si>
  <si>
    <t>Ubicación en Filas</t>
  </si>
  <si>
    <t>y los Panteones por Metro Cuadrado</t>
  </si>
  <si>
    <t>Ocupación y Uso de la Vía Pública</t>
  </si>
  <si>
    <t xml:space="preserve">Sisas por vendeores Ambulantes </t>
  </si>
  <si>
    <t>Sisa por Comerciantes de otras Localidades</t>
  </si>
  <si>
    <t>Recurso Taxis</t>
  </si>
  <si>
    <t>Multas Tributarias</t>
  </si>
  <si>
    <t>Multas de Tránsito</t>
  </si>
  <si>
    <t>Fondo Acción Social</t>
  </si>
  <si>
    <t>Fondo Obras Sanitarias</t>
  </si>
  <si>
    <t>Servicio de Colectivo</t>
  </si>
  <si>
    <t>Servicio de recolección de Residuos Patológicos</t>
  </si>
  <si>
    <t>Servicio de Playa de Estacionamiento</t>
  </si>
  <si>
    <t>Servicio de Terminal de Omnibus</t>
  </si>
  <si>
    <t>Por Uso Andenes</t>
  </si>
  <si>
    <t>Recargos por Mora</t>
  </si>
  <si>
    <t>Arrrendamientos</t>
  </si>
  <si>
    <t>trimestral</t>
  </si>
  <si>
    <t>Entre Ríos Servicios</t>
  </si>
  <si>
    <t>Eventos Culurales-Deportivos</t>
  </si>
  <si>
    <t>Participación Enersa</t>
  </si>
  <si>
    <t>Consumo energ</t>
  </si>
  <si>
    <t>Fijo</t>
  </si>
  <si>
    <t>POR TRÁMITE</t>
  </si>
  <si>
    <t>FIJO</t>
  </si>
  <si>
    <t>REGISTRACION DE TITULOS</t>
  </si>
  <si>
    <t>LIBRE DEUDA RENTAS MUNICIPAL</t>
  </si>
  <si>
    <t>Carnet de Conducir</t>
  </si>
  <si>
    <t>Por Trámite</t>
  </si>
  <si>
    <t>Derecho de Cementerio</t>
  </si>
  <si>
    <t>Semestral/Anual</t>
  </si>
  <si>
    <t>Derecho de Construcción</t>
  </si>
  <si>
    <t>Derecho Desagote Domiciliario</t>
  </si>
  <si>
    <t>Derecho Registro de Títulos</t>
  </si>
  <si>
    <t>Recupero de Obras Públicas</t>
  </si>
  <si>
    <t>Por obra</t>
  </si>
  <si>
    <t>Derecho Actuaciones Administrativas</t>
  </si>
  <si>
    <t>Derecho de Extracción de Minerales</t>
  </si>
  <si>
    <t>Toneladas / m3</t>
  </si>
  <si>
    <t>Fondo de Turismo</t>
  </si>
  <si>
    <t>Recaud.TIH</t>
  </si>
  <si>
    <t>Según el tipo de publicidad, ejemplo : carteles, vehiculos con altos parlantes, etc.</t>
  </si>
  <si>
    <t>Según el tipo de actuacián: tránsito, construcciones, etc.</t>
  </si>
  <si>
    <t>Por trámite</t>
  </si>
  <si>
    <t>$120 a $ 1440</t>
  </si>
  <si>
    <t>Según tipo de obra una tasa fija que va desde 120 a 1440</t>
  </si>
  <si>
    <t>por día</t>
  </si>
  <si>
    <t>Recargo por gastos de adm. Municipal</t>
  </si>
  <si>
    <t>$10 a $180</t>
  </si>
  <si>
    <t>Cada tres meses</t>
  </si>
  <si>
    <t>$ 48 a  $ 480</t>
  </si>
  <si>
    <t>$ 120 a $ 540</t>
  </si>
  <si>
    <t>$120 a $ 1458</t>
  </si>
  <si>
    <t>$ 48 a $ 1440</t>
  </si>
  <si>
    <t>c) Ingresos Varios</t>
  </si>
  <si>
    <t>Denominación según Código Fiscal (*)</t>
  </si>
  <si>
    <t>Rec. Baldío +20%, Des. Buen Pagador -10% s/Ord. Impositiva N° 264/16.-</t>
  </si>
  <si>
    <t>MUNICIPIO: CASEROS</t>
  </si>
  <si>
    <t>$129,00 o $ 64,50 o $ 86,00 o 51,60 o $ 43,00</t>
  </si>
  <si>
    <t>Desde $ 172,00 hasta $ 7740,00</t>
  </si>
  <si>
    <t>Desde $ 172,00 hasta $ 516,00</t>
  </si>
  <si>
    <t>Desde $ 21,50 hasta $ 1720,00</t>
  </si>
  <si>
    <t>Desde $ 0,43 hasta $ 172,00</t>
  </si>
  <si>
    <t>Desde $ 86,00 hasta $ 2580,00</t>
  </si>
  <si>
    <t>$ 3700,00 o $ 4100,00</t>
  </si>
  <si>
    <t>Son las multasaplicadas por el juzgado de falta</t>
  </si>
  <si>
    <t>Desde $ 107,50 hasta $ 9500,00</t>
  </si>
  <si>
    <t>No tiene</t>
  </si>
  <si>
    <t>No tiene valores fijos</t>
  </si>
  <si>
    <t>Desde $ 25,00 hasta $ 800,00</t>
  </si>
  <si>
    <t>Desde $ 20,00 hasta $ 500,00</t>
  </si>
  <si>
    <t>Cuotas plan de pago y no son todos iguales</t>
  </si>
  <si>
    <t>TASA GENERAL</t>
  </si>
  <si>
    <t>4,00% - 10,50%</t>
  </si>
  <si>
    <t>ALUMBRADO PUBLICO</t>
  </si>
  <si>
    <t>INSPECCION SANITARIA E HIGIENE</t>
  </si>
  <si>
    <t>$144,00 - $ 1800,00</t>
  </si>
  <si>
    <t>$605,00 a $1300,00</t>
  </si>
  <si>
    <t>$420,00 a $2520,00</t>
  </si>
  <si>
    <t>INSTALACIONES ELECTROMECANICAS</t>
  </si>
  <si>
    <t>CONTRIBUCION MEJORAS</t>
  </si>
  <si>
    <t>$420,00 a $2100,00</t>
  </si>
  <si>
    <t>CONSTRUCCIONES</t>
  </si>
  <si>
    <t>FONDO PROMOCION COMUNIDAD-TURS</t>
  </si>
  <si>
    <t>ACTUALIZACION RECARG.E INTERES</t>
  </si>
  <si>
    <t>$ 222,00</t>
  </si>
  <si>
    <t>DERECHOS VARIOS</t>
  </si>
  <si>
    <t>TASA DE AGUA Y CLOACAS</t>
  </si>
  <si>
    <t>TASA ATRASADA GESTION JUDICIAL</t>
  </si>
  <si>
    <t>2,00% a 5,00%</t>
  </si>
  <si>
    <t>TASA ATRASADA INMOBILIARIO</t>
  </si>
  <si>
    <t>TASA ATRASADA INSP.SANIT.E HIG</t>
  </si>
  <si>
    <t>DERECHOS VARIOS TERMAS</t>
  </si>
  <si>
    <t>$ 75.000,00</t>
  </si>
  <si>
    <t>ESTACIONAM. MEDIDO ORD.1083/13</t>
  </si>
  <si>
    <t>$ 3,50</t>
  </si>
  <si>
    <t>MEJORAS PAVIMENTO</t>
  </si>
  <si>
    <t>TASA AMBIENTAL Y DE SEGURIDAD</t>
  </si>
  <si>
    <t>ART. 31 CONTRATO CONCESION</t>
  </si>
  <si>
    <t>LOCALES TERMINAL</t>
  </si>
  <si>
    <t>BOLETERIAS TERMINAL</t>
  </si>
  <si>
    <t>por Boleteria</t>
  </si>
  <si>
    <t>ANDENES TERMINAL</t>
  </si>
  <si>
    <t>LOCALES EXTERNOS POLIFUNCIONAL</t>
  </si>
  <si>
    <t>USO INSTALACIONES POLIDEPORTIV</t>
  </si>
  <si>
    <t>USO NATATORIO POLIDEPORTIVO</t>
  </si>
  <si>
    <t>por Día por Persona</t>
  </si>
  <si>
    <t>LOCALES BALNEARIO</t>
  </si>
  <si>
    <t>$ 800,00</t>
  </si>
  <si>
    <t>RECUPERO GASTOS CORRIENTES</t>
  </si>
  <si>
    <t>$ 100,00</t>
  </si>
  <si>
    <t>RECUPERO GASTOS CASA ESTUDIANT</t>
  </si>
  <si>
    <t>$ 700,00</t>
  </si>
  <si>
    <t>FO-DE-TUR - FONDO DESARR.TURISTICO</t>
  </si>
  <si>
    <t>COMIS.COB.ENTRE RIOS SERVICIOS</t>
  </si>
  <si>
    <t>MUNICIPALIDAD DE LA PAZ</t>
  </si>
  <si>
    <t>TASA GENERAL INMOBILIARIA (TASA)</t>
  </si>
  <si>
    <t>SALUD PUBLICA MUNICIPAL (DERECHO)</t>
  </si>
  <si>
    <t>Libreta sanitaria $ 200, Inspección sanitaria de vehículos $ 300.-</t>
  </si>
  <si>
    <t>DERECHO USO SALA VELATORIA (DERECHO)</t>
  </si>
  <si>
    <t>Residentes $ 500, No residentes $ 1000.-</t>
  </si>
  <si>
    <t>LICENCIAS DE CONDUCTOR (DERECHO)</t>
  </si>
  <si>
    <t>s/categoría. Mínimo $ 160, Máximo $ 1200.-</t>
  </si>
  <si>
    <t>ACTUACIONES ADMINISTRATIVAS (DERECHO)</t>
  </si>
  <si>
    <t>Mínimo $ 80, Máximo $ 500.-</t>
  </si>
  <si>
    <t>RECARGO POR MORA (DERECHO)</t>
  </si>
  <si>
    <t>3% Mensual</t>
  </si>
  <si>
    <t>MULTAS (DERECHO)</t>
  </si>
  <si>
    <t>10% s/TGI</t>
  </si>
  <si>
    <t>s/TGI pagada fuera de término y otras s/código de faltas.</t>
  </si>
  <si>
    <t>TASA COMERCIAL</t>
  </si>
  <si>
    <t>Ingresos Brutos</t>
  </si>
  <si>
    <t>Tasa fija: corresponde mínimo general.</t>
  </si>
  <si>
    <t>EDOS</t>
  </si>
  <si>
    <t>de 0.44‰ a 0.88‰</t>
  </si>
  <si>
    <t>de $16 a $110</t>
  </si>
  <si>
    <t>Tasa fija: corresponde mínimo.</t>
  </si>
  <si>
    <t xml:space="preserve">OTROS INGRESOS </t>
  </si>
  <si>
    <t>Convenio C.T.M.,intereses invers.Transitorias etc</t>
  </si>
  <si>
    <t>Avalúo fiscal munic.</t>
  </si>
  <si>
    <t>de 0.00085% a 0.0013%</t>
  </si>
  <si>
    <t>de $360 a $2400</t>
  </si>
  <si>
    <t>Tasa fija: corresponde mínimo anual.</t>
  </si>
  <si>
    <t>consumo KW</t>
  </si>
  <si>
    <t>de 6% a 23%</t>
  </si>
  <si>
    <t>RIFAS Y APUESTAS (incluye casino, bingos y similares)</t>
  </si>
  <si>
    <t>Valor rifa, mto. Imp.</t>
  </si>
  <si>
    <t>5 % y 10 % - 80 ‰</t>
  </si>
  <si>
    <t>$ 8 x hora</t>
  </si>
  <si>
    <t>Rifas 5 % organizadores ciudad, 10 %  fuera ciudad, 80 ‰</t>
  </si>
  <si>
    <t>ESTACIONAMIENTO MEDIDO</t>
  </si>
  <si>
    <t>Semanal</t>
  </si>
  <si>
    <t>por hora</t>
  </si>
  <si>
    <t>TERMINAL DE OMNIBUS</t>
  </si>
  <si>
    <t>Ventanillas, encomiendas, canon andenes, etc.</t>
  </si>
  <si>
    <t>CEMENTERIO (Derechos)</t>
  </si>
  <si>
    <t>Por servicio</t>
  </si>
  <si>
    <t>de $60 a $3.380</t>
  </si>
  <si>
    <t>Inhum., exhumacion, arrendamientos, etc.</t>
  </si>
  <si>
    <t xml:space="preserve">DERECHOS DE OFICINAS Y SELLADOS </t>
  </si>
  <si>
    <t>de $3 a $1750</t>
  </si>
  <si>
    <t>PAVIMENTO Y CORDON CUNETA</t>
  </si>
  <si>
    <t>por m. frente</t>
  </si>
  <si>
    <t>ABASTO E INSPECCION VETERINARIA</t>
  </si>
  <si>
    <t>IMPUESTO A LAS ENTRADAS</t>
  </si>
  <si>
    <t>Por espectaculo</t>
  </si>
  <si>
    <t>10% por entradas</t>
  </si>
  <si>
    <t>de $15 a $1140</t>
  </si>
  <si>
    <t>Bailes, expectac. Culturales, parques, etc.</t>
  </si>
  <si>
    <t xml:space="preserve">CONSTRUCCIONES </t>
  </si>
  <si>
    <t>Por visado, ampliación, refacción, etc)</t>
  </si>
  <si>
    <t>Valor obra</t>
  </si>
  <si>
    <t>1.5 ‰</t>
  </si>
  <si>
    <t>Tasa fija: corresponde mínimo de Visado.</t>
  </si>
  <si>
    <t>ASISTENCIA PUBLICA (Derechos y aranceles)</t>
  </si>
  <si>
    <t>de $ 50 a $170</t>
  </si>
  <si>
    <t>Libreta sanitaria, grupo sanguíneo, etc.</t>
  </si>
  <si>
    <t>de $15 a $880</t>
  </si>
  <si>
    <t>Carteles, afiches, fijos, moviles etc.</t>
  </si>
  <si>
    <t>INTERESES Y RECARGOS TASAS VARIAS</t>
  </si>
  <si>
    <t>VENDEDORES AMBULANTES (derechos)</t>
  </si>
  <si>
    <t>semanal/mensual</t>
  </si>
  <si>
    <t xml:space="preserve">2 % y 5 % </t>
  </si>
  <si>
    <t>de $6.5 a $820</t>
  </si>
  <si>
    <t>2 % locales, 5 % otras jurisdicciones</t>
  </si>
  <si>
    <t>AERÓDROMO MUNICIPAL</t>
  </si>
  <si>
    <t>por servicio</t>
  </si>
  <si>
    <t>Aterrizaje, estadía, alquiler hangares</t>
  </si>
  <si>
    <r>
      <t>Avalúo fiscal y m</t>
    </r>
    <r>
      <rPr>
        <sz val="10"/>
        <color indexed="8"/>
        <rFont val="Century Gothic"/>
        <family val="2"/>
      </rPr>
      <t>³</t>
    </r>
    <r>
      <rPr>
        <sz val="10"/>
        <color theme="1"/>
        <rFont val="Century Gothic"/>
        <family val="2"/>
      </rPr>
      <t xml:space="preserve"> </t>
    </r>
  </si>
  <si>
    <r>
      <t>por m</t>
    </r>
    <r>
      <rPr>
        <sz val="10"/>
        <color indexed="8"/>
        <rFont val="Century Gothic"/>
        <family val="2"/>
      </rPr>
      <t xml:space="preserve">² </t>
    </r>
  </si>
  <si>
    <t>MUNICIPALIDAD DE CONCORDIA</t>
  </si>
  <si>
    <t>POR ZONA (Art. 83)</t>
  </si>
  <si>
    <t>VARIABLE (Art 233)</t>
  </si>
  <si>
    <t>SI (Art 196)</t>
  </si>
  <si>
    <t>3%o (Art 108)</t>
  </si>
  <si>
    <t>SI (Art 181)</t>
  </si>
  <si>
    <t>SI (Art 170)</t>
  </si>
  <si>
    <t>SI (Art 189)</t>
  </si>
  <si>
    <t>SI (Art 129-134-139-149-153)</t>
  </si>
  <si>
    <t>SI (Art 242)</t>
  </si>
  <si>
    <t>SI (Titulo VI y VII)</t>
  </si>
  <si>
    <t xml:space="preserve"> **  El porcentaje de recaudación que se indica, es de acuerdo a la cantidad de contribuyentes para cada caso.</t>
  </si>
  <si>
    <t xml:space="preserve"> ** No se ha puesto % de Alícuota o Tasa Fija ya que no es una única tasa o único monto, por eso en este caso se aclaro con que articulo del Código Tributario Municipal se relaciona.</t>
  </si>
  <si>
    <t>0,003 a 0,854</t>
  </si>
  <si>
    <t>$28 a $135 (1)</t>
  </si>
  <si>
    <t>0,0056 a 0,0124</t>
  </si>
  <si>
    <t>$35 a $144 (1)</t>
  </si>
  <si>
    <t>monto facturado</t>
  </si>
  <si>
    <t>$290 (1)</t>
  </si>
  <si>
    <t>$23 (2)</t>
  </si>
  <si>
    <t>$5,20 a $122 (4)</t>
  </si>
  <si>
    <t>$220 y $75 (3)</t>
  </si>
  <si>
    <t>$48 a $1.190 (4)</t>
  </si>
  <si>
    <t>$20 a $1.300 (4)</t>
  </si>
  <si>
    <t>$40 a $1,550</t>
  </si>
  <si>
    <t>$270 (4)</t>
  </si>
  <si>
    <t>$120 a $280 (4)</t>
  </si>
  <si>
    <t>Residenc./Comerc.</t>
  </si>
  <si>
    <t>15 o 16</t>
  </si>
  <si>
    <t>$200 a $400 (4)</t>
  </si>
  <si>
    <t>$60 a $2380 (4)</t>
  </si>
  <si>
    <t>$150 a $900 (4)</t>
  </si>
  <si>
    <t>$200 a $3700 (4)</t>
  </si>
  <si>
    <t>Sobre Tasación</t>
  </si>
  <si>
    <t>3 a 6</t>
  </si>
  <si>
    <t>por Vehículo</t>
  </si>
  <si>
    <t>$200 c/u</t>
  </si>
  <si>
    <t>50 al 200</t>
  </si>
  <si>
    <t>$185 a $460</t>
  </si>
  <si>
    <t>litros de nafta</t>
  </si>
  <si>
    <t>Trasa por Inspecc.</t>
  </si>
  <si>
    <t>Trasa por O. Sanit.</t>
  </si>
  <si>
    <t>Metro Lineal</t>
  </si>
  <si>
    <t>S/Ordenanza</t>
  </si>
  <si>
    <t>Por km. Recorrido</t>
  </si>
  <si>
    <t>1 l. gasoil/km. Rec.</t>
  </si>
  <si>
    <t>po Kilogramo</t>
  </si>
  <si>
    <t>$75 (1)  $ 18,50 (5)</t>
  </si>
  <si>
    <t>$50 y $980 (6)</t>
  </si>
  <si>
    <t>Servicio de Utilización del Polideportivo</t>
  </si>
  <si>
    <t>$ 70 a $1.000 (4)</t>
  </si>
  <si>
    <t>S/distancia</t>
  </si>
  <si>
    <t>$6,10 a $17,10</t>
  </si>
  <si>
    <t>3 al 10</t>
  </si>
  <si>
    <t>$80 a $400</t>
  </si>
  <si>
    <t>por Kg. De bovino</t>
  </si>
  <si>
    <t>por operación</t>
  </si>
  <si>
    <t>Zona</t>
  </si>
  <si>
    <t>Actividad</t>
  </si>
  <si>
    <t>$ 48,00 - $ 96,00</t>
  </si>
  <si>
    <t>Anual - Bi Anual</t>
  </si>
  <si>
    <t>5%0</t>
  </si>
  <si>
    <t>Anual - Fracción</t>
  </si>
  <si>
    <t>10% - 50%</t>
  </si>
  <si>
    <t>$ 72,00 a $ 5760,00</t>
  </si>
  <si>
    <t>mtr lineal</t>
  </si>
  <si>
    <t>10% - 32%</t>
  </si>
  <si>
    <t>$ 12,00 a $ 72,00</t>
  </si>
  <si>
    <t>10% - 30%</t>
  </si>
  <si>
    <t>10% - 100%</t>
  </si>
  <si>
    <t>$ 48,00 a $ 312,00</t>
  </si>
  <si>
    <t>Canon</t>
  </si>
  <si>
    <t>1/2 Hora</t>
  </si>
  <si>
    <t>$ 36,00 a $ 72,00</t>
  </si>
  <si>
    <t>por local</t>
  </si>
  <si>
    <t>$ 1680,00 a $ 4560,00</t>
  </si>
  <si>
    <t>$ 2000,00</t>
  </si>
  <si>
    <t>$ 540,00</t>
  </si>
  <si>
    <t>$ 3000,00</t>
  </si>
  <si>
    <t>por hora - por mes</t>
  </si>
  <si>
    <t>$ 48,00 a $ 144,00</t>
  </si>
  <si>
    <t>Dia -  Mensual
Temporada</t>
  </si>
  <si>
    <t>$ 18,00</t>
  </si>
  <si>
    <t>p/persona</t>
  </si>
  <si>
    <t>MUNICIPALIDAD DE NOGOYA</t>
  </si>
  <si>
    <t>Fórmula según Ord. 9152, servicios brindados y mt2</t>
  </si>
  <si>
    <t>Monto neto declarado</t>
  </si>
  <si>
    <t>SI</t>
  </si>
  <si>
    <t xml:space="preserve">Tasa Obras Sanitarias </t>
  </si>
  <si>
    <t xml:space="preserve">Fórmula según Ord. 9153, según zona, servicio brindado y mt2. </t>
  </si>
  <si>
    <t>Carnet Sanitario</t>
  </si>
  <si>
    <t>Por obtención y/o renovación</t>
  </si>
  <si>
    <t>Por ingreso de mercadería</t>
  </si>
  <si>
    <t>Determinación con unidad de cobro</t>
  </si>
  <si>
    <t>Utilización de locales ubicados en lugares destinados a uso público</t>
  </si>
  <si>
    <t>Mt2</t>
  </si>
  <si>
    <t>Fija y Variable</t>
  </si>
  <si>
    <t>Derechos por espectáculos públicos, diversiones y rifas</t>
  </si>
  <si>
    <t>Entradas vendidas</t>
  </si>
  <si>
    <t>Entre 5% y 10%</t>
  </si>
  <si>
    <t xml:space="preserve">Dependiendo del tipo de espectáculo. </t>
  </si>
  <si>
    <t>Por día de permido</t>
  </si>
  <si>
    <t>Varía en relación al producto que ofrece</t>
  </si>
  <si>
    <t>Aprobación de planos e inspecciones de obras eléctricas o de fuerza motriz en obras nuevas sus renovaciones o ampliaciones</t>
  </si>
  <si>
    <t>Por aprobación</t>
  </si>
  <si>
    <t>Valuación de la obra</t>
  </si>
  <si>
    <t>Inspección Periodica de instalaciones y medidores eléctricos y reposiciones de lámparas</t>
  </si>
  <si>
    <t>Sobre kw consumido</t>
  </si>
  <si>
    <t>7,5% al 20%</t>
  </si>
  <si>
    <t>Dependiendo si es residencial 15 %, comercial 15%, industrial 7,5% y reparticiones y dependencias del Estado Provincial o Nacional 20 %</t>
  </si>
  <si>
    <t>Construcción por mejoras</t>
  </si>
  <si>
    <t>Costo real de la obra y mt lineales.</t>
  </si>
  <si>
    <t>El 10% se adiciona por gastos generales y de administración de la obra ejecutada.</t>
  </si>
  <si>
    <t xml:space="preserve">Derechos de edificación </t>
  </si>
  <si>
    <t>Por presentación</t>
  </si>
  <si>
    <t xml:space="preserve">Mt2 </t>
  </si>
  <si>
    <t>Fondo de promoción de la comunidad y turismo</t>
  </si>
  <si>
    <t>Según la tasa o derecho al que corresponde</t>
  </si>
  <si>
    <t>Tasa o derecho determinada</t>
  </si>
  <si>
    <t>Derechos de abasto e inspección veterinaria</t>
  </si>
  <si>
    <t>Por inspección</t>
  </si>
  <si>
    <t>Por animal</t>
  </si>
  <si>
    <t xml:space="preserve">Trabajos por cuenta de particulares </t>
  </si>
  <si>
    <t>Por trabajo</t>
  </si>
  <si>
    <t>Costos reales</t>
  </si>
  <si>
    <t>20% Adional</t>
  </si>
  <si>
    <t>Se cobrará el costo real del trabajo má un 20% adicional</t>
  </si>
  <si>
    <t>MUNICIPALIDAD DE CONCEPCION DEL URUGUAY</t>
  </si>
  <si>
    <t>Tasa Comercial</t>
  </si>
  <si>
    <t>Ingresos brutos</t>
  </si>
  <si>
    <t>Tasa por servicios sanitarios</t>
  </si>
  <si>
    <t>Tasa por actuaciones administrativas</t>
  </si>
  <si>
    <t>Por cada actuación</t>
  </si>
  <si>
    <t>$300-$250</t>
  </si>
  <si>
    <t>Monto fijo, variable según el trámite.</t>
  </si>
  <si>
    <t xml:space="preserve">Derecho por expedición de licencias de conducir </t>
  </si>
  <si>
    <t>Por cada expedición</t>
  </si>
  <si>
    <t>$400-$210-$180</t>
  </si>
  <si>
    <t>Vendedores ambulantes y en zonas locales comunitarios</t>
  </si>
  <si>
    <t>Monto fijo diario</t>
  </si>
  <si>
    <t>MUNICIPALIDAD DE ESTANCIA GRANDE</t>
  </si>
  <si>
    <t>Ingresos sin especificar</t>
  </si>
  <si>
    <t>Recupero Planta Residuos</t>
  </si>
  <si>
    <t>Recupero Secretaria de la Produccion</t>
  </si>
  <si>
    <t>Recupero aptes reintegrables</t>
  </si>
  <si>
    <t>Recupero Terrenos</t>
  </si>
  <si>
    <t>Intereses por depositos bancarios</t>
  </si>
  <si>
    <t>FONDOS MUNICIPALES</t>
  </si>
  <si>
    <t>Locacion Salones</t>
  </si>
  <si>
    <t>Multas( Faltas Varias)</t>
  </si>
  <si>
    <t>Derecho uso plataforma</t>
  </si>
  <si>
    <t>Complejo Deportivo</t>
  </si>
  <si>
    <t>Contribucion por Mejoras</t>
  </si>
  <si>
    <t>Derecho por Tasas y Deudas Atrasadas</t>
  </si>
  <si>
    <t>Servicios Varios</t>
  </si>
  <si>
    <t>Salud Publica</t>
  </si>
  <si>
    <t>Abasto</t>
  </si>
  <si>
    <t>Alumbrado Publico</t>
  </si>
  <si>
    <t>Espectaculos Publicos</t>
  </si>
  <si>
    <t>Tasa de Higiene</t>
  </si>
  <si>
    <t>MUNICIPALIDAD DE FEDERAL</t>
  </si>
  <si>
    <t>MUNICIPALIDAD DE GOBERNADOR MANSILLA</t>
  </si>
  <si>
    <t>% Alícuota General</t>
  </si>
  <si>
    <t>Zona A</t>
  </si>
  <si>
    <t>Zona B</t>
  </si>
  <si>
    <t>Zona C</t>
  </si>
  <si>
    <t>Zona D</t>
  </si>
  <si>
    <t>Tasa de Higiene, Profilaxis y Seguridad</t>
  </si>
  <si>
    <t>Salubridad Publica</t>
  </si>
  <si>
    <t>Semestral</t>
  </si>
  <si>
    <t>Pesas y Medidas</t>
  </si>
  <si>
    <t>Diaria</t>
  </si>
  <si>
    <t>Derechos Oficina y sellados</t>
  </si>
  <si>
    <t>Registros de Titulos</t>
  </si>
  <si>
    <t>Fondo Comunal</t>
  </si>
  <si>
    <t>Inspeccion y reposicion Instalaciones Electricas</t>
  </si>
  <si>
    <t>(*) discriminar por tasa, derecho, fondo.</t>
  </si>
  <si>
    <t>MUNICIPALIDAD DE HERNANDEZ</t>
  </si>
  <si>
    <t>BIMETRAL / ANUAL</t>
  </si>
  <si>
    <t>METROS LINEALES</t>
  </si>
  <si>
    <t>RECAUD. INCLUYE TASA CORRIENTE Y  ATRASADA</t>
  </si>
  <si>
    <t>TASA POR INSP. SANITARIA, HIGIENE, PROFILAXIS Y SEGURIDAD</t>
  </si>
  <si>
    <t>INGRESOS BRUTOS</t>
  </si>
  <si>
    <t>ALGUNAS ACT.</t>
  </si>
  <si>
    <t>INCLUYE TASA CORRIENTE Y  ATRASADA</t>
  </si>
  <si>
    <t>DERECHO DE CONTROL DE CARGAS</t>
  </si>
  <si>
    <t>VALOR FLETE</t>
  </si>
  <si>
    <t>SEGÚN ORDENANZA 362/00</t>
  </si>
  <si>
    <t>OCUPACIÓN DE LA VÍA PÚBLICA</t>
  </si>
  <si>
    <t>X UNIDADES</t>
  </si>
  <si>
    <t>SE COBRA PUESTOS EN EL PARQUE SAN MARTIN</t>
  </si>
  <si>
    <t>DERECHOS CEMENTERIO (ATENCION Y LIMPIEZA)</t>
  </si>
  <si>
    <t>SE COBRA POR ATENCION Y LIMPIEZA DEL CEMENTERIO NICHOS, TERRENOS, LOTES, PANTEONES, - RECAUD. INCLUYE TASA CORRIENTE Y  ATRASADA</t>
  </si>
  <si>
    <t>DERECHOS VARIOS DEL CEMENTERIO MUNICIPAL (RESTO DE DCHOS.)</t>
  </si>
  <si>
    <t>POR TRAMITE</t>
  </si>
  <si>
    <t>MONTOS FIJOS</t>
  </si>
  <si>
    <t>SEGÚN TRAMITE</t>
  </si>
  <si>
    <t>SE COBRA SELLADO SEGÚN EL TRAMITE DEL CEMENTERIO</t>
  </si>
  <si>
    <t>S/AÑOS VIGENCIA</t>
  </si>
  <si>
    <t>CARNET CONDUCTOR 2 AÑOS $ 270; 3 AÑOS $380; 5 AÑOS $ 600 - DUPLICADOS POR EXTRAVIO 50% DEL VALOR DEL CARNET.</t>
  </si>
  <si>
    <t>RECARGO 20% SOBRE TASA GENERAL INMOBILIARIA - T.I.SH.P.Y S. - ALQUILER DE EQUIPOS</t>
  </si>
  <si>
    <t>TASA GENERAL INM.</t>
  </si>
  <si>
    <t>RECARGO 6% SOBRE TASA GENERAL INMOBILIARIA</t>
  </si>
  <si>
    <t>DERECHO DE ESPECTÁCULOS PUBLICOS, DIVERSIONES Y RIFAS</t>
  </si>
  <si>
    <t>SEGÚN RIFA</t>
  </si>
  <si>
    <t xml:space="preserve">ESPECTACULOS PUBLICOS Y RIFAS ORG. POR INSTITUCIONES EXENTOS </t>
  </si>
  <si>
    <t>POR DIA</t>
  </si>
  <si>
    <t>FIJO X VENDEDOR</t>
  </si>
  <si>
    <t xml:space="preserve">INSPECCIÓN PERIÓDICA DE INSTALACIONES Y MEDIDORES ELÉCTRICOS Y
REPOSICIÓN DE LAMPARAS </t>
  </si>
  <si>
    <t>ALICUOTA</t>
  </si>
  <si>
    <t>X</t>
  </si>
  <si>
    <t>PERCEPCION EN FACTURACION DE ENERSA - SUJETA A COMPENSACION POR SERVICIOS DE ENERGIA DEL MUNICIPIO - ALICUOTA SEGÚN TIPO CONSUMO</t>
  </si>
  <si>
    <t>DERECHOS DE EDIFICACIÓN -(DERECHO DE CONSTRUCCIONES)</t>
  </si>
  <si>
    <t>LIQUIDACION EN BASE A ALICUOTA SEGÚN PRESUPUESTO / TASACION - PROYECTO CONSTR. 0,3% RELEVAMIENO OBRA 1%</t>
  </si>
  <si>
    <t>ACTUACIONES ADMINISTRATIVAS (DERECHOS DE OFICINA Y SELLADOS)</t>
  </si>
  <si>
    <t>VALOR DE SELLADO SEGÚN TRÁMITE</t>
  </si>
  <si>
    <t>SALUD PÚBLICA MUNCIPAL</t>
  </si>
  <si>
    <t>SE COBRA POR CARNET SANITARIO - E INSPECCION DE VEHICULOS</t>
  </si>
  <si>
    <t>REGISTRO TÍTULOS</t>
  </si>
  <si>
    <t>SE COBRA UN DERECHO % SOBRE EL VALOR DE LA OPERACIÓN (TITULO) CON UN MINIMO DE $42 Y UN MAXIMO DE $ 685</t>
  </si>
  <si>
    <t>USO DE EQUIPOS E INSTAL.-TANQUE DE AGUA Y ATMOSF.</t>
  </si>
  <si>
    <t>USO DE EQUIPOS E INSTAL.-MAQUINARIAS</t>
  </si>
  <si>
    <t>X HORA  /ADIC.KM</t>
  </si>
  <si>
    <t xml:space="preserve">TRABAJO POR CUENTA DE PARTICULARES </t>
  </si>
  <si>
    <t>LIQUID.ADMIN.</t>
  </si>
  <si>
    <t>DERECHO  FACTURACIÓN E.N.E.R.S.A.</t>
  </si>
  <si>
    <t>CONTRIBUCION UNICA ENERSA POR TODA TASA Y DCHOS. MLES. - DISCRIMINADA EN LA FACTURACION COMO 8,6956% - SUJETA A COMPENSACION POR SERVICIOS DE ENERGIA DEL MUNICIPIO</t>
  </si>
  <si>
    <t>USO DE ANDÉN TERMINAL DE OMNIBUS</t>
  </si>
  <si>
    <t>POR OMNIBUS</t>
  </si>
  <si>
    <t>TERMINAL DE OMNIBUS (ALQUILER BOLETERIAS)</t>
  </si>
  <si>
    <t>BOLETERIA UNICA</t>
  </si>
  <si>
    <t>TASA DE SERVICIOS SANITARIOS (AGUA Y CLOACAS)</t>
  </si>
  <si>
    <t>POR M3 C/MINIMO</t>
  </si>
  <si>
    <t>DERECHOS DE CONEXIÓN DE AGUA Y CLOACAS</t>
  </si>
  <si>
    <t>TASAS AGUA Y CLOACAS</t>
  </si>
  <si>
    <t>RECARGO 20% SOBRE TASA DE SERVICIO DE  AGUA Y CLOACAS</t>
  </si>
  <si>
    <t>CONTRIBUCION POR MEJORAS PAVIMENTO URBANO</t>
  </si>
  <si>
    <t>METRO DE FRENTE</t>
  </si>
  <si>
    <t>SISTEMA DE CONSORCIOS DE VECINOS APROBADOS POR ORDENANZA - SE FACTURA A LOS FRENTISTAS EL COSTO TOTAL DE LA OBRA C/OPCION PAGO EN CUOTAS</t>
  </si>
  <si>
    <t>CONTRIBUCION POR MEJORAS ENRIPIADO URBANO</t>
  </si>
  <si>
    <t>CONTRIBUCION POR MEJORAS ILUMINACIÓN</t>
  </si>
  <si>
    <t>CONTRIBUCION POR MEJORAS AMPLIACIÓN RED CLOACAL</t>
  </si>
  <si>
    <t>CONTRIBUCION POR MEJORAS AMPLIACIÓN RED AGUA</t>
  </si>
  <si>
    <t>DERECHOS DE CONCESIÓN CEMENTERIO MPAL. (GALERÍA DE NICHOS)</t>
  </si>
  <si>
    <t>5 AÑOS/ 35 AÑOS</t>
  </si>
  <si>
    <t>MONTO FIJO X AÑOS</t>
  </si>
  <si>
    <t>SE COBRA EL ARRENDAMIENTO DE NICHOS, TERRENOS, LOTES, PANTEONES DEL CEMENTERIO A 5 AÑOS O 35 AÑOS A OPCION DEL TITULAR</t>
  </si>
  <si>
    <t>DERECHOS BALNEARIO CAMPING MUNICIPAL</t>
  </si>
  <si>
    <t>DIARIA EN TEMPORADA</t>
  </si>
  <si>
    <t>POR PERSONA/VEHICULO</t>
  </si>
  <si>
    <t>DERECHOS DEL BALNEARIO CAMPING MUNICIPAL -SEGÚN VALORES ESTABLECIDOS POR ORDENANZA Nº 1098/16</t>
  </si>
  <si>
    <t>TASA DE CASINOS</t>
  </si>
  <si>
    <t>UTILIDAD BRUTA</t>
  </si>
  <si>
    <t>SE LIQUIDA EN BASE A DECLARACIONES JURADAS DEL IAFAS</t>
  </si>
  <si>
    <t>POR CAMPAÑA / ANUAL</t>
  </si>
  <si>
    <t xml:space="preserve">MONTO FIJO POR CAMPAÑA </t>
  </si>
  <si>
    <t>SE COBRA A LA PUBLICIDAD RODANTE O REALIZADA EN LA VIA PUBLICA. RESULTAN EXCEPTUADOS DEL PAGO DEL PRESENTE, LOS PARTIDOS POLÍTICOS, LAS INSTITUCIONES SIN FINES DE LUCRO, LOS CONTRIBUYENTES INSCRIPTOS EN LA TASA POR INSPECCIÓN SANITARIA, HIGIENE, PROFILAXIS Y SEGURIDAD DE LA MUNICIPALIDAD DE URDINARRAIN, Y LAS REALIZADAS DENTRO O EN EL MARCO DE FIESTAS, FESTIVALES O EVENTOS DETERMINADOS, ORGANIZADOS POR INSTITUCIONES SIN FINES DE LUCRO.</t>
  </si>
  <si>
    <t>TASA POR INSPECCIÓN DE ANTENAS DE COMUNICACION Y SUS ESTRUCTURAS
PORTANTES</t>
  </si>
  <si>
    <t>POR ANTENA</t>
  </si>
  <si>
    <t>SEGÚN ALTURA</t>
  </si>
  <si>
    <t>LAS EMPRESAS DE TELEFONIA PAGAN DICHA TASA EN FUNCION DE LA ALTURA DE LAS ANTENAS DE 0 A 20 METROS $ 33.000 DE 20  A 40 METROS $ 49.500 Y MAS DE 40 METROS $ 66.000</t>
  </si>
  <si>
    <t>FONDO PARA LA DEFENSA CIVIL</t>
  </si>
  <si>
    <t>MONTO FIJO S/TASA</t>
  </si>
  <si>
    <t>SE ADICIONA A LA TASA GENERAL INMOBILIARIA UN MONTO FIJO DE $  16 X BIMESTRE Y A LA TASA DE SERVICIOS DE AGUA Y CLOACAS $ 11 POR BIMESTRE</t>
  </si>
  <si>
    <t>TASA POR CONTROL TÉCNICO, INSPECCIÓN SANITARIA, HIGIENE, PROFILAXIS Y
SEGURIDAD, DERECHOS Y SERVICIOS VARIOS</t>
  </si>
  <si>
    <t>MONTO FIJO X ACT.</t>
  </si>
  <si>
    <t>SEGÚN ACTIVIDAD</t>
  </si>
  <si>
    <t>FONDO MUNICIPAL DE PROMOCIÓN DE LA COMUNIDAD Y TURISMO</t>
  </si>
  <si>
    <t xml:space="preserve">FONDO S/TASA DE SERVICIOS DE AGUA Y CLOACA </t>
  </si>
  <si>
    <t>Avaluo Propiedad</t>
  </si>
  <si>
    <t>*</t>
  </si>
  <si>
    <t xml:space="preserve">$ 6750,01 a $ 107000 </t>
  </si>
  <si>
    <t>S 107000,01 a $399000</t>
  </si>
  <si>
    <t xml:space="preserve">$399000,01 en mas </t>
  </si>
  <si>
    <t>Importe de vtas</t>
  </si>
  <si>
    <t>*1</t>
  </si>
  <si>
    <t>Otorgamiento</t>
  </si>
  <si>
    <t>Por tramite</t>
  </si>
  <si>
    <t>*2</t>
  </si>
  <si>
    <t xml:space="preserve">Motoniveladora en Planta Urbana </t>
  </si>
  <si>
    <t>Hora Trabajo</t>
  </si>
  <si>
    <t xml:space="preserve"> Motoniveladora fuera de la Planta Urbana (recargo)</t>
  </si>
  <si>
    <t>Kilom. Recorridos</t>
  </si>
  <si>
    <t>Provision de Agua en Planta Urbana, con tractor</t>
  </si>
  <si>
    <t>hasta 8000 Lts.</t>
  </si>
  <si>
    <t xml:space="preserve">Provision de Agua Potable, fuera de la  planta urbana (recargo) </t>
  </si>
  <si>
    <t xml:space="preserve">Desmalezadora en la Planta Urbana, con tractor </t>
  </si>
  <si>
    <t xml:space="preserve">Desmalezadora fuera de la  planta urbana, con tractor (recargo) </t>
  </si>
  <si>
    <t>Retroexcavadora en la Planta Urbana</t>
  </si>
  <si>
    <t>Por Servicio</t>
  </si>
  <si>
    <t xml:space="preserve"> Retroexcavadora, fuera de la  planta urbana (recargo) </t>
  </si>
  <si>
    <t>Cargadora Frontal en la Planta Urbana</t>
  </si>
  <si>
    <t>Camión en la Planta Urbana</t>
  </si>
  <si>
    <t>Camión fuera de la Planta Urbana (recargo)</t>
  </si>
  <si>
    <t>Tanque</t>
  </si>
  <si>
    <t xml:space="preserve">Tanque atmosferico, fuera de la  planta urbana (recargo) </t>
  </si>
  <si>
    <t>Tanque Atmosferico, en la planta urbana, en zona de Red de Desagües Cloacales</t>
  </si>
  <si>
    <t>Por Conexión</t>
  </si>
  <si>
    <t>Gimnasio Cerrado o Playon Polideportivo Municipal</t>
  </si>
  <si>
    <t>Por Alquiler</t>
  </si>
  <si>
    <t>Polideportivo Municipal y Paseo de la Estación, Practica de Futbol con iluminacion</t>
  </si>
  <si>
    <t>Hora</t>
  </si>
  <si>
    <t>Polideportivo Municipal y Paseo de la Estación, Practica de Tenis con iluminacion</t>
  </si>
  <si>
    <t>Polideportivo Municipal y Paseo de la Estación, Practica de Voley con iluminacion</t>
  </si>
  <si>
    <t>Polideportivo Municipal y Paseo de la Estación, Salon cancha de Bochas</t>
  </si>
  <si>
    <t>Balanza de mostrador</t>
  </si>
  <si>
    <t>Por Balanza</t>
  </si>
  <si>
    <t>Báscula de hasta 100 kgs</t>
  </si>
  <si>
    <t>Por bascula</t>
  </si>
  <si>
    <t>Báscula de 101 kgs</t>
  </si>
  <si>
    <t>Báscula de mas de 500 kgs.</t>
  </si>
  <si>
    <t>Medida de litro</t>
  </si>
  <si>
    <t>Por Litro</t>
  </si>
  <si>
    <t>Balanza de Precision</t>
  </si>
  <si>
    <t>Por Fosa</t>
  </si>
  <si>
    <t>Por Nicho o Panteon</t>
  </si>
  <si>
    <t>Por Traslado</t>
  </si>
  <si>
    <t>Por Cadaver</t>
  </si>
  <si>
    <t>Por Placa</t>
  </si>
  <si>
    <t>Panteones particulares, por atención y limpieza</t>
  </si>
  <si>
    <t>Por Panteon</t>
  </si>
  <si>
    <t>Por construccion y/o colocacion de monumentos de mármol o similares.</t>
  </si>
  <si>
    <t>Valor de la Obra</t>
  </si>
  <si>
    <t>Por Arrendamiento de Nichos, ubicado en Segunda y Tercera hilera</t>
  </si>
  <si>
    <t>5 Años</t>
  </si>
  <si>
    <t>Por Arrendamiento de Nicho, ubicación en la Primera y Cuarta hilera</t>
  </si>
  <si>
    <t>10 Años</t>
  </si>
  <si>
    <t>20 Años</t>
  </si>
  <si>
    <t>Por Arrendamiento  de Terrenos para Sepulturas</t>
  </si>
  <si>
    <t>Superficie 2 Mts. 2</t>
  </si>
  <si>
    <t>PUBLICIDAD Y PROPAGANDO, Carteles y/o letreros permanentes</t>
  </si>
  <si>
    <t>Mts. 2</t>
  </si>
  <si>
    <t>*3</t>
  </si>
  <si>
    <t xml:space="preserve">PUBLICIDAD Y PROPAGANDA, permiso de colocacióon de bandera de remate </t>
  </si>
  <si>
    <t>Por bandera</t>
  </si>
  <si>
    <t>*4</t>
  </si>
  <si>
    <t>Por Vendedor</t>
  </si>
  <si>
    <t>*5</t>
  </si>
  <si>
    <t>Por Motor</t>
  </si>
  <si>
    <t>Funcionamiento Altoparlantes, equipo amplificador con hasta dos parlantes</t>
  </si>
  <si>
    <t>Por Equipo</t>
  </si>
  <si>
    <t xml:space="preserve">Funcionamiento Altoparlantes, por cada parlante adicional </t>
  </si>
  <si>
    <t>Por Parlante</t>
  </si>
  <si>
    <t>Por Tramite</t>
  </si>
  <si>
    <t>Valuacion de Obra</t>
  </si>
  <si>
    <t>Usuarios residenciales</t>
  </si>
  <si>
    <t>Por Factura</t>
  </si>
  <si>
    <t>Por precio basico Kw</t>
  </si>
  <si>
    <t>Usuarios comerciales</t>
  </si>
  <si>
    <t>Usuarios industriales</t>
  </si>
  <si>
    <t xml:space="preserve">Reparticiones y dependencias nacionales o provinciales </t>
  </si>
  <si>
    <t>Contribución de Mejoras</t>
  </si>
  <si>
    <t>Por Obra</t>
  </si>
  <si>
    <t>Costo de Obra</t>
  </si>
  <si>
    <t>*6</t>
  </si>
  <si>
    <t>Por proyecto</t>
  </si>
  <si>
    <t>Tasacion</t>
  </si>
  <si>
    <t>Relevamiento</t>
  </si>
  <si>
    <t>Monto Invertido</t>
  </si>
  <si>
    <t>Por rotura de cordón</t>
  </si>
  <si>
    <t>Por rotura</t>
  </si>
  <si>
    <t>Mts. Lineal</t>
  </si>
  <si>
    <t>NIVELES, LINEAS Y MENSURAS por otorgamiento</t>
  </si>
  <si>
    <t>NIVELES, LINEAS Y MENSURAS ,por verificación de líneas ya otorgadas</t>
  </si>
  <si>
    <t>Valuacion del bien</t>
  </si>
  <si>
    <t xml:space="preserve">Mensuras, Adicional </t>
  </si>
  <si>
    <t>Por lote</t>
  </si>
  <si>
    <t>*7</t>
  </si>
  <si>
    <t>Por escrito</t>
  </si>
  <si>
    <t>Solicitud</t>
  </si>
  <si>
    <t>Por Inscripcion</t>
  </si>
  <si>
    <t>Valor de la Propiedad</t>
  </si>
  <si>
    <t>Solicitud de visación de planos para su presentación en la Dirección de Catastro de la Provincia</t>
  </si>
  <si>
    <t>Por Solicitud</t>
  </si>
  <si>
    <t>Solicitud de amojonamiento de terrenos</t>
  </si>
  <si>
    <t>Por ficha</t>
  </si>
  <si>
    <t>Por solicitud</t>
  </si>
  <si>
    <t>Por Socio</t>
  </si>
  <si>
    <t>Solicitud de Visación Mensual de Carnet de Socio del Natatorio Municipal por grupo familiar - 3 o mas en forma simultanea</t>
  </si>
  <si>
    <t>No Socio</t>
  </si>
  <si>
    <t>Por Socios</t>
  </si>
  <si>
    <t>certificado</t>
  </si>
  <si>
    <t>Solicitud de aprobación de compromiso de obra para constructores cloaquistas de instalaciones cloacales domiciliarias</t>
  </si>
  <si>
    <t>Obra</t>
  </si>
  <si>
    <t>Por Instalacion</t>
  </si>
  <si>
    <t>Por copia</t>
  </si>
  <si>
    <t>Solicitud de otorgamientoo de carnet de conductor, valido por 1 año</t>
  </si>
  <si>
    <t>Por Carnet</t>
  </si>
  <si>
    <t>Solicitud de otorgamientoo de carnet de conductor, valido por 2 año</t>
  </si>
  <si>
    <t>2 Años</t>
  </si>
  <si>
    <t>Solicitud de otorgamientoo de carnet de conductor, valido por 3 año</t>
  </si>
  <si>
    <t>3 Años</t>
  </si>
  <si>
    <t>Solicitud de otorgamientoo de carnet de conductor, valido por 4 año</t>
  </si>
  <si>
    <t>4 Años</t>
  </si>
  <si>
    <t>Solicitud de otorgamientoo de carnet de conductor, valido por 5 año</t>
  </si>
  <si>
    <t>Por Comercio</t>
  </si>
  <si>
    <t>Por Titulo</t>
  </si>
  <si>
    <t>Propiedad</t>
  </si>
  <si>
    <t>Por Accidente</t>
  </si>
  <si>
    <t>Por Informe</t>
  </si>
  <si>
    <t>Por Loteo</t>
  </si>
  <si>
    <t>*8</t>
  </si>
  <si>
    <t>Por Trabajo</t>
  </si>
  <si>
    <t>Gastos de la Obra</t>
  </si>
  <si>
    <t>*     Corresponde al Total del Año 2017 de los conceptos marcados con * en columna Observaciones, ya que el sistema no discrimina la recaudacion por cada item.</t>
  </si>
  <si>
    <t>*1     Corresponde al Total del Año 2017 de los conceptos marcados con *1 en columna Observaciones, ya que el sistema no discrimina la recaudacion por cada item.</t>
  </si>
  <si>
    <t>*2     Corresponde al Total del Año 2017 de los conceptos marcados con *2 en columna Observaciones, ya que el sistema no discrimina la recaudacion por cada item.</t>
  </si>
  <si>
    <t>*3     Corresponde al Total del Año 2017 de los conceptos marcados con *3 en columna Observaciones, ya que el sistema no discrimina la recaudacion por cada item.</t>
  </si>
  <si>
    <t>*4     Corresponde al Total del Año 2017 de los conceptos marcados con *4 en columna Observaciones, ya que el sistema no discrimina la recaudacion por cada item.</t>
  </si>
  <si>
    <t>*5     Corresponde al Total del Año 2017 de los conceptos marcados con *5 en columna Observaciones, ya que el sistema no discrimina la recaudacion por cada item.</t>
  </si>
  <si>
    <t>*6     Corresponde al Total del Año 2017 de los conceptos marcados con *6 en columna Observaciones, ya que el sistema no discrimina la recaudacion por cada item.</t>
  </si>
  <si>
    <t>*7     Corresponde al Total del Año 2017 de los conceptos marcados con *7 en columna Observaciones, ya que el sistema no discrimina la recaudacion por cada item.</t>
  </si>
  <si>
    <t>*8     Corresponde al Total del Año 2017 de los conceptos marcados con *8 en columna Observaciones, ya que el sistema no discrimina la recaudacion por cada item.</t>
  </si>
  <si>
    <t>TASA POR INSPECCIÓN SANITARIA, HIGIENE, PROFILÁXIS y SEGURIDAD</t>
  </si>
  <si>
    <t>VALUACIÓN FISCAL</t>
  </si>
  <si>
    <t>TASA DE OBRAS SANITARIAS</t>
  </si>
  <si>
    <t>M3</t>
  </si>
  <si>
    <t>CONTRIBUCIÓN POR MEJORAS</t>
  </si>
  <si>
    <t>POR OBRA</t>
  </si>
  <si>
    <t>METRO LINEAL</t>
  </si>
  <si>
    <t>RECARGO POR MORA</t>
  </si>
  <si>
    <t>MENSUAL/ANUAL</t>
  </si>
  <si>
    <t>POR SECTOR/M2</t>
  </si>
  <si>
    <t>ALUMBRADO PUBLICO Y REPOSICIÓN DE LAMPARAS</t>
  </si>
  <si>
    <t>KW</t>
  </si>
  <si>
    <t>VENTA DE TIERRA Y CANTERAS</t>
  </si>
  <si>
    <t>Por Ordenanza Especial</t>
  </si>
  <si>
    <t>ESPECTÁCULOS PÚBLICOS, DIVERSIONES Y ENTRADAS</t>
  </si>
  <si>
    <t>POR EVENTO</t>
  </si>
  <si>
    <t>6%-10%</t>
  </si>
  <si>
    <t>VENDEDORES AMBULANTES LOCALES</t>
  </si>
  <si>
    <t>OCUPACIÓN VÍA PÚBLICA</t>
  </si>
  <si>
    <t>UNIDADES FIJAS (UF)</t>
  </si>
  <si>
    <t>10 UF/$2500</t>
  </si>
  <si>
    <t>DERECHOS DE EDIFICACIÓN, REPARACIÓN DE CALZADAS, NIVELES Y LOTEOS</t>
  </si>
  <si>
    <t>SERVICIOS VARIOS (Terminal de Ómnibus, Mercados y Ferias, Balneario)</t>
  </si>
  <si>
    <t>DERECHOS Y SELLADOS</t>
  </si>
  <si>
    <t>DEUDORES TASAS Y DERECHOS</t>
  </si>
  <si>
    <t>MUNICIPALIDAD DE VILLAGUAY</t>
  </si>
  <si>
    <t>Bimestral-anual</t>
  </si>
  <si>
    <t>Avaluo de inmueble</t>
  </si>
  <si>
    <t>Tasa por Inspeccion Sanitaria, Higiene , Prof.Seg.</t>
  </si>
  <si>
    <t>mensual</t>
  </si>
  <si>
    <t>s/ingresos netos</t>
  </si>
  <si>
    <t>varias</t>
  </si>
  <si>
    <t>Carnet Sanitario (libreta Sanitaria)Inspeccion Higienico Sanitario vehiculo</t>
  </si>
  <si>
    <t>Por año</t>
  </si>
  <si>
    <t>$ 217 x año</t>
  </si>
  <si>
    <t>Inspeccion Higienico Sanitario de vehiculo</t>
  </si>
  <si>
    <t>unico</t>
  </si>
  <si>
    <t>$ 725 x año</t>
  </si>
  <si>
    <t>Desinfeccion y desrratizacion</t>
  </si>
  <si>
    <t>$ 261 x vehiculo</t>
  </si>
  <si>
    <t>Inspeccion Bromatologica</t>
  </si>
  <si>
    <t>$ 275 x vez</t>
  </si>
  <si>
    <t>Utilizacion de locales de uso publcio</t>
  </si>
  <si>
    <t>Inspeccion de pesas y medidas</t>
  </si>
  <si>
    <t>$ 725 x aparato</t>
  </si>
  <si>
    <t>Ocupacion de la via publica</t>
  </si>
  <si>
    <t>varios</t>
  </si>
  <si>
    <t>$ 109 x m3</t>
  </si>
  <si>
    <t>Derecho de extraccion arena, piedra y tierra</t>
  </si>
  <si>
    <t>$ 507 x bimestre</t>
  </si>
  <si>
    <t>Derecho por espectaculos publicos</t>
  </si>
  <si>
    <t>$ 406 x funcion</t>
  </si>
  <si>
    <t>$ 101 x vehiculo</t>
  </si>
  <si>
    <t>Inspeccion de instalaciones electricas</t>
  </si>
  <si>
    <t>$ 41 x cada HP</t>
  </si>
  <si>
    <t>Inspeccion de planos de obras electricas</t>
  </si>
  <si>
    <t>$ 145 x plano</t>
  </si>
  <si>
    <t>Contribucion por mejoras</t>
  </si>
  <si>
    <t>$ según costo</t>
  </si>
  <si>
    <t>Derechos de edificacion</t>
  </si>
  <si>
    <t>alicuota varias</t>
  </si>
  <si>
    <t>monto fijo</t>
  </si>
  <si>
    <t>Fondo Municipal de promocion de la com.</t>
  </si>
  <si>
    <t>rec. 10 %</t>
  </si>
  <si>
    <t>TGI-THPS</t>
  </si>
  <si>
    <t>Derecho de abasto e inspeccion veterinaria</t>
  </si>
  <si>
    <t>$ 58 x animal</t>
  </si>
  <si>
    <t>Trabajos por cuenta de particulares</t>
  </si>
  <si>
    <t>Costo mas 10 %</t>
  </si>
  <si>
    <t>Niveles-lineas y mensuras</t>
  </si>
  <si>
    <t>Vs montos fijos</t>
  </si>
  <si>
    <t>Tasa por Servicio de cloacas</t>
  </si>
  <si>
    <t>$ 96 mensual</t>
  </si>
  <si>
    <t>Tasapor inspeccion de antenas</t>
  </si>
  <si>
    <t>Tasa por alumbrado publico</t>
  </si>
  <si>
    <t>Derecho por servicio de taxi</t>
  </si>
  <si>
    <t>Derecho por servicio de remises</t>
  </si>
  <si>
    <t>Licencia de conducir</t>
  </si>
  <si>
    <t>$ 406 x licencia</t>
  </si>
  <si>
    <t>Planes de Regularizacion</t>
  </si>
  <si>
    <t>Administracion de cementerios</t>
  </si>
  <si>
    <t>$ 145 y $ 333</t>
  </si>
  <si>
    <t>por inhumaciones y traslados</t>
  </si>
  <si>
    <t>varias x unidad</t>
  </si>
  <si>
    <t>Derecho Instalacion domiciliaria cloacas</t>
  </si>
  <si>
    <t>$ 1305+$ 464</t>
  </si>
  <si>
    <t>Servicio Atmosferico</t>
  </si>
  <si>
    <t>$ por servicio</t>
  </si>
  <si>
    <t>Alquiler de Maquinas y Equipos</t>
  </si>
  <si>
    <t>según maquina</t>
  </si>
  <si>
    <t>Derecho por Transporte Escolar</t>
  </si>
  <si>
    <t>Otros ingresos  no identificados</t>
  </si>
  <si>
    <t>MUNICIPALIDAD DE SAN BENITO</t>
  </si>
  <si>
    <t>no hay base imponib</t>
  </si>
  <si>
    <t>no se recaudo</t>
  </si>
  <si>
    <t>Valuación Fiscal</t>
  </si>
  <si>
    <t>Según Zona</t>
  </si>
  <si>
    <t>Tasa Inspección Sanitaria, Higiene, Profilaxis y Seguridad</t>
  </si>
  <si>
    <t>Servicio de Agua Corriente y Red Cloacal</t>
  </si>
  <si>
    <t>Según Zonas</t>
  </si>
  <si>
    <t>MUNICIPALIDAD DE BOVRIL</t>
  </si>
  <si>
    <t>x mts.2 y ubicacion</t>
  </si>
  <si>
    <t>1.10 a 2.03</t>
  </si>
  <si>
    <t>de $50 a 220</t>
  </si>
  <si>
    <t>Por avalúo s/tipo construcción y ubicacion</t>
  </si>
  <si>
    <t>Ventas sin impuestos</t>
  </si>
  <si>
    <t>0.8% a 9%</t>
  </si>
  <si>
    <t>Especificados en OIA</t>
  </si>
  <si>
    <t>Por tipo y superficie</t>
  </si>
  <si>
    <t>por mt.2</t>
  </si>
  <si>
    <t>% s/ingresos entradas</t>
  </si>
  <si>
    <t>5 al 10%</t>
  </si>
  <si>
    <t>mínimo</t>
  </si>
  <si>
    <t>Recaudacion por facturas de ENERSA</t>
  </si>
  <si>
    <t>Por avalúo o consumo</t>
  </si>
  <si>
    <t>Servicio Agua Cte s/OIA</t>
  </si>
  <si>
    <t>Por kg. faenado</t>
  </si>
  <si>
    <t>Inspeccion Veterinaria s/OIA</t>
  </si>
  <si>
    <t>Conexiones Agua y Cloacas s/OIA</t>
  </si>
  <si>
    <t>Regularización deudas atrasadas</t>
  </si>
  <si>
    <t>S/tipo vehículo</t>
  </si>
  <si>
    <t>Venta callejera s/OIA</t>
  </si>
  <si>
    <t>S/costo obra</t>
  </si>
  <si>
    <t>por mt.2 o lineal</t>
  </si>
  <si>
    <t>Recupero obras nuevas s/Ordenanzas</t>
  </si>
  <si>
    <t>s/Código de Faltas</t>
  </si>
  <si>
    <t>Recupero por Inspecciones tránsito</t>
  </si>
  <si>
    <t>Alquiler p/eventos</t>
  </si>
  <si>
    <t>Venta terrenos</t>
  </si>
  <si>
    <t>Venta terrenos municipales</t>
  </si>
  <si>
    <t>Aportes sociales s/convenios</t>
  </si>
  <si>
    <t>Venta de artículos a productores rurales</t>
  </si>
  <si>
    <t>Venta de reciclables</t>
  </si>
  <si>
    <t>Recaudación a Dic/17</t>
  </si>
  <si>
    <t>Tasas</t>
  </si>
  <si>
    <t>General Inmobiliaria</t>
  </si>
  <si>
    <t>bimestral</t>
  </si>
  <si>
    <t>mtr 2 s/zona y avaluo</t>
  </si>
  <si>
    <t>zona A</t>
  </si>
  <si>
    <t>0,6381 a 0,7506</t>
  </si>
  <si>
    <t>$ 107,25 mtr2</t>
  </si>
  <si>
    <t>zona B</t>
  </si>
  <si>
    <t>0,5880 a 0,6714</t>
  </si>
  <si>
    <t>$ 73,45 mtr2</t>
  </si>
  <si>
    <t>zona C</t>
  </si>
  <si>
    <t>0,4963 a 0,6005</t>
  </si>
  <si>
    <t>$ 49,17 mtr2</t>
  </si>
  <si>
    <t>zona D</t>
  </si>
  <si>
    <t>0,4254 a 0,5296</t>
  </si>
  <si>
    <t>$ 24,50 mtr2</t>
  </si>
  <si>
    <t>zona E</t>
  </si>
  <si>
    <t>0,3545 a 0,4588</t>
  </si>
  <si>
    <t>zona F</t>
  </si>
  <si>
    <t>0,2502 a 0,3337</t>
  </si>
  <si>
    <t>$ 4901,00 ha</t>
  </si>
  <si>
    <t>A balnearia</t>
  </si>
  <si>
    <t>$ 36,75 mtr2</t>
  </si>
  <si>
    <t>adicional baldio zona A</t>
  </si>
  <si>
    <t>adicional baldio zona B</t>
  </si>
  <si>
    <t>adicional baldio zona C</t>
  </si>
  <si>
    <t>adicional baldio A balnearia</t>
  </si>
  <si>
    <t>adicional falta muro y/o vereda zona A</t>
  </si>
  <si>
    <t>$ 94,25 mtr frente</t>
  </si>
  <si>
    <t>adicional falta muro y/o vereda zona B</t>
  </si>
  <si>
    <t>$ 62,90 mtr frente</t>
  </si>
  <si>
    <t>adicional gastos administrativos</t>
  </si>
  <si>
    <t>$ 6 /facturacion</t>
  </si>
  <si>
    <t>Inspeccion sanitaria, higiene, profilaxis y seguridad</t>
  </si>
  <si>
    <t>total facturado s/act.comercial</t>
  </si>
  <si>
    <t>s/tipo comercio</t>
  </si>
  <si>
    <t>Tasa p/inspeccion per.medidores</t>
  </si>
  <si>
    <t>consumo energia electrica</t>
  </si>
  <si>
    <t>Servicios sanitarios</t>
  </si>
  <si>
    <t>mtr 2, mtr 3</t>
  </si>
  <si>
    <t>terreno hasta 400 mtr 2</t>
  </si>
  <si>
    <t>c/agua y cloacas</t>
  </si>
  <si>
    <t>$ 159,30</t>
  </si>
  <si>
    <t>c/agua</t>
  </si>
  <si>
    <t>$ 106,20</t>
  </si>
  <si>
    <t>c/cloacas</t>
  </si>
  <si>
    <t>$ 53,00</t>
  </si>
  <si>
    <t>baldio c/agua y cloacas</t>
  </si>
  <si>
    <t>$ 66,30</t>
  </si>
  <si>
    <t>baldio c/agua</t>
  </si>
  <si>
    <t>$ 44,30</t>
  </si>
  <si>
    <t>baldio c/cloacas</t>
  </si>
  <si>
    <t>$ 22,00</t>
  </si>
  <si>
    <t>c/cloacas y doble conexión agua</t>
  </si>
  <si>
    <t>$ 265,50</t>
  </si>
  <si>
    <t>c/agua y doble conexión cloacas</t>
  </si>
  <si>
    <t>$ 212,50</t>
  </si>
  <si>
    <t>terreno de mas de 400 mtr 2</t>
  </si>
  <si>
    <t>$ 143,40</t>
  </si>
  <si>
    <t>$ 70,10</t>
  </si>
  <si>
    <t>$ 68,10</t>
  </si>
  <si>
    <t>$ 31,45</t>
  </si>
  <si>
    <t>$ 355,90</t>
  </si>
  <si>
    <t>$ 282,40</t>
  </si>
  <si>
    <t>propiedades con medidor (superior a 50 m3 bimestrales)</t>
  </si>
  <si>
    <t>escala A (desde 0 a 10 mtr3 excedentes)</t>
  </si>
  <si>
    <t>5% por mtr3</t>
  </si>
  <si>
    <t>escala B (desde 10 a 30 mtr3 excedentes)</t>
  </si>
  <si>
    <t>10% por mtr3</t>
  </si>
  <si>
    <t>escala C (desde 30 mtr3 en adelante)</t>
  </si>
  <si>
    <t>15% por mtr3</t>
  </si>
  <si>
    <t>cargo fijo</t>
  </si>
  <si>
    <t>s/ diametro conexión</t>
  </si>
  <si>
    <t>conexión con 13 cm diametro</t>
  </si>
  <si>
    <t>$ 13,35</t>
  </si>
  <si>
    <t>conexión con 19 cm diametro</t>
  </si>
  <si>
    <t>$ 53,45</t>
  </si>
  <si>
    <t>conexión con 25 cm diametro</t>
  </si>
  <si>
    <t>$ 213,60</t>
  </si>
  <si>
    <t>conexión superior a 25 cm diametro</t>
  </si>
  <si>
    <t>$ 424,15</t>
  </si>
  <si>
    <t>servicios eventuales</t>
  </si>
  <si>
    <t>derecho de conexión agua</t>
  </si>
  <si>
    <t>$ 125,65</t>
  </si>
  <si>
    <t>derecho de conexión agua con medidor</t>
  </si>
  <si>
    <t>$ 1087,50</t>
  </si>
  <si>
    <t>derecho conexión cloacas</t>
  </si>
  <si>
    <t>$ 285,15</t>
  </si>
  <si>
    <t>corte conexión agua</t>
  </si>
  <si>
    <t>$ 133,45</t>
  </si>
  <si>
    <t>corte conexión cloacas</t>
  </si>
  <si>
    <t>$ 185,30</t>
  </si>
  <si>
    <t>caja de cemento p/llaves maestras de conexión de agua en veredas</t>
  </si>
  <si>
    <t>$ 61,40</t>
  </si>
  <si>
    <t xml:space="preserve">agua p/construccion </t>
  </si>
  <si>
    <t>$ 307,85</t>
  </si>
  <si>
    <t xml:space="preserve">agua p/piletines </t>
  </si>
  <si>
    <t>$ 204,25</t>
  </si>
  <si>
    <t>agua p/piletas natacion</t>
  </si>
  <si>
    <t>$ 612,60</t>
  </si>
  <si>
    <t>analisis quimico completo agua</t>
  </si>
  <si>
    <t>$ 56,55</t>
  </si>
  <si>
    <t>analisis liquido residual e industrial</t>
  </si>
  <si>
    <t>$ 103,75</t>
  </si>
  <si>
    <t>analisis bacteriologico de agua</t>
  </si>
  <si>
    <t>$ 40,90</t>
  </si>
  <si>
    <t>analisis bacteriologico residual cloacal</t>
  </si>
  <si>
    <t>$ 144,55</t>
  </si>
  <si>
    <t>gastos extraccion</t>
  </si>
  <si>
    <t>inspeccion de obras domiciliarias</t>
  </si>
  <si>
    <t>toma de razon y reserva de planos obras e instalaciones domiciliarias</t>
  </si>
  <si>
    <t>hasta 60 mtr2 de superficie cubierta</t>
  </si>
  <si>
    <t>$ 116,30</t>
  </si>
  <si>
    <t>desde 61 mtr2 hasta 100 mtr2 de superficie cubierta</t>
  </si>
  <si>
    <t>$ 229,40</t>
  </si>
  <si>
    <t>mas de 100 y hasta 150 mtr2 de superficie cubierta</t>
  </si>
  <si>
    <t>$ 458,70</t>
  </si>
  <si>
    <t>Contr.usinas electricas</t>
  </si>
  <si>
    <t>Derechos</t>
  </si>
  <si>
    <t>Salud publica municipal</t>
  </si>
  <si>
    <t>libreta sanitaria</t>
  </si>
  <si>
    <t>anual</t>
  </si>
  <si>
    <t>$ 158,00</t>
  </si>
  <si>
    <t>renovacion libreta sanitaria</t>
  </si>
  <si>
    <t>$ 142,00</t>
  </si>
  <si>
    <t>visacion anual</t>
  </si>
  <si>
    <t>examen medico</t>
  </si>
  <si>
    <t>$ 82,20</t>
  </si>
  <si>
    <t>inspeccion higienico sanitaria de vehiculos</t>
  </si>
  <si>
    <t>anual por vehiculo</t>
  </si>
  <si>
    <t>$ 490,75</t>
  </si>
  <si>
    <t>desinfeccion y desratizacion</t>
  </si>
  <si>
    <t>mensual por vehiculo,comercio,local, etc</t>
  </si>
  <si>
    <t>inspeccion bromatologica</t>
  </si>
  <si>
    <t>por analisis</t>
  </si>
  <si>
    <t>tipo de analisis o inspeccion solicitado</t>
  </si>
  <si>
    <t>analisis de efluentes industriales</t>
  </si>
  <si>
    <t>tipo de efluentes y analisis</t>
  </si>
  <si>
    <t>vacunacion y desparasitacion de perros</t>
  </si>
  <si>
    <t>Terminal omnibus</t>
  </si>
  <si>
    <t>locales</t>
  </si>
  <si>
    <t>s/licitacion publica de adjudicacion</t>
  </si>
  <si>
    <t>boleterias</t>
  </si>
  <si>
    <t>mtr2</t>
  </si>
  <si>
    <t>$ 1737,50 a $ 2333,80</t>
  </si>
  <si>
    <t>andenes</t>
  </si>
  <si>
    <t>km recorrido</t>
  </si>
  <si>
    <t>$ 5,70 a $ 75,70</t>
  </si>
  <si>
    <t>encomiendas</t>
  </si>
  <si>
    <t>por bulto</t>
  </si>
  <si>
    <t>bulto</t>
  </si>
  <si>
    <t>$ 7,44</t>
  </si>
  <si>
    <t>Derecho de Inspeccion de pesas y medidas</t>
  </si>
  <si>
    <t>No vigente</t>
  </si>
  <si>
    <t>por servicio, semestral,anual</t>
  </si>
  <si>
    <t>servicio, mtr2</t>
  </si>
  <si>
    <t>Balneario municipal</t>
  </si>
  <si>
    <t>diario, mensual</t>
  </si>
  <si>
    <t>entradas, uso instalac,otr</t>
  </si>
  <si>
    <t>Rodados y ocupacion de la via publica</t>
  </si>
  <si>
    <t>mensual, bimestral, trimestral, anual</t>
  </si>
  <si>
    <t>unidad, mtr lineal, mtr2</t>
  </si>
  <si>
    <t>anual o fraccion</t>
  </si>
  <si>
    <t>mtr2, fraccion, faz, unidad</t>
  </si>
  <si>
    <t>Espectaculos pcos, juegos, rifas y apuestas</t>
  </si>
  <si>
    <t>diario, semanal, mensual o fraccion</t>
  </si>
  <si>
    <t>tipo de espectaculo, entradas, rifa, bono</t>
  </si>
  <si>
    <t>diario, semanal, mensual</t>
  </si>
  <si>
    <t>monto estimado de operaciones</t>
  </si>
  <si>
    <t>2% p/vend.locales, 20% otros</t>
  </si>
  <si>
    <t>Construcciones</t>
  </si>
  <si>
    <t>por concepto</t>
  </si>
  <si>
    <t>mtr lineal, mtr2 s/valuacion</t>
  </si>
  <si>
    <t>diario</t>
  </si>
  <si>
    <t>Deudores p/tasas y derechos atrasados</t>
  </si>
  <si>
    <t>Multas codigo tributario</t>
  </si>
  <si>
    <t>adelantado</t>
  </si>
  <si>
    <t>concepto</t>
  </si>
  <si>
    <t>Casa de la cultura</t>
  </si>
  <si>
    <t>s/cursos</t>
  </si>
  <si>
    <t>Museo de ciencias naturales</t>
  </si>
  <si>
    <t>entradas</t>
  </si>
  <si>
    <t>Complejo termal municipal</t>
  </si>
  <si>
    <t>Fondos</t>
  </si>
  <si>
    <t>Fondo municpal p/desarr.comunidad</t>
  </si>
  <si>
    <t>conjuntamente con el tributo corresp.</t>
  </si>
  <si>
    <t>12 % s/tributo corresp.</t>
  </si>
  <si>
    <t>tramites exceptuados: salud pca, act.administrativas,cementerio,contr.por mejoras y serv.funebres</t>
  </si>
  <si>
    <t>Fondos p/obras municipales</t>
  </si>
  <si>
    <t>contado o mensual</t>
  </si>
  <si>
    <t>mtr lineal de frente</t>
  </si>
  <si>
    <t>s/convenio y costo de obra. Incluye pavimento, cordon cuneta, desagues cloacales y alumbrado pco.</t>
  </si>
  <si>
    <t>Fiesta colonizacion</t>
  </si>
  <si>
    <t>Inspeccion municipal multas</t>
  </si>
  <si>
    <t>por infraccion corresp.</t>
  </si>
  <si>
    <t>Entradas museo historico regional</t>
  </si>
  <si>
    <t>Banco de tierras</t>
  </si>
  <si>
    <t>Fondo p/actividad turistica</t>
  </si>
  <si>
    <t>MUNICIPALIDAD DE SAN JOSE</t>
  </si>
  <si>
    <t xml:space="preserve">Tasa Retributiva de Servicios Públicos     </t>
  </si>
  <si>
    <t>Tasa de Inspección Antenas de Telefonía y Estruc. portantes</t>
  </si>
  <si>
    <t>Tasa y Derechos por Servicios Sanitarios</t>
  </si>
  <si>
    <t>MUNICIPALIDAD DE SANTA ANITA</t>
  </si>
  <si>
    <t>por cada inicio de actuación administrativa</t>
  </si>
  <si>
    <t>por actuación administrativa</t>
  </si>
  <si>
    <t>cuatrimestral</t>
  </si>
  <si>
    <t>prestación de servicios varios</t>
  </si>
  <si>
    <t>Tasa Servicios Especiales</t>
  </si>
  <si>
    <t>por servicio solicitado</t>
  </si>
  <si>
    <t>mtr 2, mtr cúbico</t>
  </si>
  <si>
    <t>0,025 lts por metro cuadrado</t>
  </si>
  <si>
    <t>verificación</t>
  </si>
  <si>
    <t>por única vez</t>
  </si>
  <si>
    <t>por conexión</t>
  </si>
  <si>
    <t>mensual /diaria</t>
  </si>
  <si>
    <t>comercio vía publica</t>
  </si>
  <si>
    <t>$1.800,00/$450,00</t>
  </si>
  <si>
    <t>Carnet o permiso de conducir</t>
  </si>
  <si>
    <t>por otorgamiento o renovación</t>
  </si>
  <si>
    <t>por carnet otorgado</t>
  </si>
  <si>
    <t>por certificación</t>
  </si>
  <si>
    <t>por plano</t>
  </si>
  <si>
    <t>Servicios varios-Uso de equipos e instalaciones</t>
  </si>
  <si>
    <t>por utilización</t>
  </si>
  <si>
    <t>km/hs/monto fijo</t>
  </si>
  <si>
    <t>uso de instalaciones y equipos municipales -Incluye entradas a camping/piletas/salones,etc</t>
  </si>
  <si>
    <t>Convenios de cobro</t>
  </si>
  <si>
    <t>mensual /bimestral</t>
  </si>
  <si>
    <t>% o monto fijo por factura</t>
  </si>
  <si>
    <t>Convenio Cooperativa Eléctrica-ATER-ENTRE RIOS SERVICIOS</t>
  </si>
  <si>
    <t>Contribución ente proveedor energía eléctrica</t>
  </si>
  <si>
    <t>porcentaje de facturación energía domiciliaria</t>
  </si>
  <si>
    <t>Recaudación a través de boletas de energía eléctrica  emitidas por cooperativa eléctrica</t>
  </si>
  <si>
    <t>entre $ 38,70 a $ 293,80</t>
  </si>
  <si>
    <t>entre $ 191,50 a $ 778,00</t>
  </si>
  <si>
    <t>entre $ 57,20 a $ 5734,00</t>
  </si>
  <si>
    <t>$ 78,50</t>
  </si>
  <si>
    <t>entre $ 21,45 a $ 761,30</t>
  </si>
  <si>
    <t>entre $ 10,00 a $ 500,00</t>
  </si>
  <si>
    <t>s/uso u ocupacion entre $ 4,30 a $ 785,45</t>
  </si>
  <si>
    <t>s/conceptos entre $ 5,40 a $ 4140,90</t>
  </si>
  <si>
    <t>desde 3% a 10 % p/entrada</t>
  </si>
  <si>
    <t>s/conceptos entre $ 12,60 a $ 1300,00</t>
  </si>
  <si>
    <t>por concepto (niveles, lineas y mensuras)</t>
  </si>
  <si>
    <t>s/obra desde 3 a 10 %</t>
  </si>
  <si>
    <t>entre $ 21,50 a $ 54,00</t>
  </si>
  <si>
    <t>sin rango de valores s/deuda corresp.</t>
  </si>
  <si>
    <t>s/actuacion corresp.entre $ 1,21 a $ 2513,00</t>
  </si>
  <si>
    <t>cuota</t>
  </si>
  <si>
    <t>entre $ 200,00 a $ 250,00</t>
  </si>
  <si>
    <t>mayores $10, menores, jubilados y residentes microregion $ 7,00</t>
  </si>
  <si>
    <t>mayores $ 250, menores $ 90, jubilados $ 155, residentes del Dpto $ 110</t>
  </si>
  <si>
    <t>valores variables s/convenio y costo de obras</t>
  </si>
  <si>
    <t>litros combustible/falta</t>
  </si>
  <si>
    <t>s/faltas corresp. entre $ 73,85 a $ 3574,34</t>
  </si>
  <si>
    <t>mayores $15,00, menores $ 5,00</t>
  </si>
  <si>
    <t>mensual/contado</t>
  </si>
  <si>
    <t>cuota s/valor terreno</t>
  </si>
  <si>
    <t xml:space="preserve"> entre $ 1900,00 a $ 2500,00</t>
  </si>
  <si>
    <t>unidad de alojamiento</t>
  </si>
  <si>
    <t>$ 84,50 por unidad</t>
  </si>
  <si>
    <t>Tasa por Inspección e Instalación de Medidores</t>
  </si>
  <si>
    <t>Tasa Contribución ENERSA</t>
  </si>
  <si>
    <t>Derechos de Abasto y Matadero</t>
  </si>
  <si>
    <t>Espectaculos Públicos</t>
  </si>
  <si>
    <t>Derechos de Construcción</t>
  </si>
  <si>
    <t>Derechos de Oficina y Sellados</t>
  </si>
  <si>
    <t>Servicio Tanque Atmosferico</t>
  </si>
  <si>
    <t>Fondo Promoción municipal, Asistencia de la Comunidad, Deportes y Turismo</t>
  </si>
  <si>
    <t>10% sobre tasas</t>
  </si>
  <si>
    <t>MUNICIPALIDAD DE LIBERTADOR SAN MARTIN</t>
  </si>
  <si>
    <t>TASA GENERAL INMOBILIARIA (1) (3)</t>
  </si>
  <si>
    <t>TRIMESTRAL</t>
  </si>
  <si>
    <t>VALUACIÓN</t>
  </si>
  <si>
    <t>VARIABLE</t>
  </si>
  <si>
    <t>POR ZONAS Y PREOGRESIVAS, POR TRAMOS DE MÁS ALÍCUOTAS S/ EXCEDENTES</t>
  </si>
  <si>
    <t>TASA POR INSPECCIÓN SAMITARIA (3)</t>
  </si>
  <si>
    <t>POR DECLARACIÓN JURADA DE INGRESOS BRUTOS</t>
  </si>
  <si>
    <t>ALÍCUOTA DIFERENCIAL S/ ACTIVIDADES</t>
  </si>
  <si>
    <t>SERVICIO AGUA POTABLE (3)</t>
  </si>
  <si>
    <t xml:space="preserve">MÍNIMO POR CONSUMO HASTA 34 cm3 MÁS EXCEDENTE </t>
  </si>
  <si>
    <t>VARIABLE DE ACUERDO AL CONSUMO</t>
  </si>
  <si>
    <t>BÁSICO DE $ 175.- MÁS IVA</t>
  </si>
  <si>
    <t>SERVICIO RED CLOACAL (3)</t>
  </si>
  <si>
    <t>TRISMETRAL</t>
  </si>
  <si>
    <t>S/ FACTURACIÓN DE AGUA MÁS IVA</t>
  </si>
  <si>
    <t>ESTABLECIMIENTOS DE SALUD</t>
  </si>
  <si>
    <t>ESTABLECIMIENTOS EDUCATIVOS</t>
  </si>
  <si>
    <t>RESIDENCIAL</t>
  </si>
  <si>
    <t>TASA FIJA $164.18 MÁS IVA</t>
  </si>
  <si>
    <t>COMERCIAL</t>
  </si>
  <si>
    <t xml:space="preserve">TASA FIJA RESIDENCIAL MÁS IVA </t>
  </si>
  <si>
    <t>TOTAL SERV. RED CLOACAL (3)</t>
  </si>
  <si>
    <t>FMP  (2)</t>
  </si>
  <si>
    <t>SOBRE TASA LIQUIDADA</t>
  </si>
  <si>
    <t>(1) ZONA MENOR SERVICIO,POR AÑO,  $918.13 MÁS ALÍCUOTAS PROGRESIVAS S/ EXCEDENTE CONFORME A TRAMOS DE VALUACIÓN.</t>
  </si>
  <si>
    <t xml:space="preserve">      ZONA MAYOR SERVICIO, POR AÑO, $2873.87 MÁS ALÍCUOTAS PROGRESIVAS S/ EXCEDENTE CONFORME A TRAMOS DE VALUACIÓN.</t>
  </si>
  <si>
    <t>(2) EXCEPTUANDO SALUD PÚBLICA, ACT. ADM. CONT. POR MEJORAS Y SERV. DE AGUA POTABLE</t>
  </si>
  <si>
    <t>(3) RECAUDACIÓN NETA EJERCICIO 2017, NO INCLUYE TASAS DE EJERCICIOS ANTERIORES.</t>
  </si>
  <si>
    <t xml:space="preserve">Tasa por Obras Sanitarias </t>
  </si>
  <si>
    <t>Bimestral con 2 cuotas mensuales</t>
  </si>
  <si>
    <t xml:space="preserve">M3 Consumido </t>
  </si>
  <si>
    <t>del 1º al 4º Bim $20 de Cloaca y $45 de Agua, del 5º al 6º Bim $50 Cloaca y $75 Agua</t>
  </si>
  <si>
    <t xml:space="preserve">Mensual </t>
  </si>
  <si>
    <t>Regimen General 1%</t>
  </si>
  <si>
    <t>Regimen Simplificado por categorias: 0-$100;1-$120;2-$150;3-$200;4-$250</t>
  </si>
  <si>
    <t>Tasa Gral. Inmobiliaria</t>
  </si>
  <si>
    <t xml:space="preserve">Anual y Bimestral </t>
  </si>
  <si>
    <t>3,25% hasta 2499m2 y 2% desde 2500 a 10000m2</t>
  </si>
  <si>
    <t>Multas Inspecciones</t>
  </si>
  <si>
    <t xml:space="preserve">Diaria </t>
  </si>
  <si>
    <t>12 litros de nafta</t>
  </si>
  <si>
    <t>Intereses por mora</t>
  </si>
  <si>
    <t>Servicio atmosferico</t>
  </si>
  <si>
    <t>$50 o $100</t>
  </si>
  <si>
    <t>Otros servicios</t>
  </si>
  <si>
    <t>Sellados especiales $15 - Inscripción Boletos Compra Venta Inmuebles $50 - Venta plano municipal $25 - Inscripción comercios $150 - Libre deuda $100 - Ejemplar Ord. Impositiva $20 - Ejemplar Presupuesto $20 - Ejemplar Codigo Urbano $20 - Ordenanzas especiales $20 - Inscripción propiedades $50 - Sellado de planos $70 - Plano ubicación lote $50</t>
  </si>
  <si>
    <t>Carnet de Conductor</t>
  </si>
  <si>
    <t>Completo $450 - Duplicado $250 - Cambio de categorias $200 - Visación $250 - Certificación $100 - Emisión libre deuda de transito $100</t>
  </si>
  <si>
    <t>Otros Recursos Tributarios Propios</t>
  </si>
  <si>
    <t>MUNICIPALIDAD DE COLONIA AVELLANEDA</t>
  </si>
  <si>
    <t>SE CALCULA POR LA SUMA DE LOS AVALUOS Y TIENE UNA ALICUOTA DEPENDIENDO LA ZONA Y LOS SERVICIOS CON LOS QUE CUENTA LA PROPIEDAD</t>
  </si>
  <si>
    <t>TASA DE HIGIENE Y SEGURIDAD</t>
  </si>
  <si>
    <t>LA ALICUOTA DEPENDE LA ACTIVIDAD COMERCIAL</t>
  </si>
  <si>
    <t>DERECHO DE EXTRACCION DE PIEDRA</t>
  </si>
  <si>
    <t>TASA POR DERECHO INSTALACION DE ANTENA</t>
  </si>
  <si>
    <t>MTR.LINEAL</t>
  </si>
  <si>
    <t>TASA SANITARIA, HIGIENE, PROFILAXIS Y SEGURIDAD</t>
  </si>
  <si>
    <t>GRAVADO VENTAS</t>
  </si>
  <si>
    <t>DISPOSICIONES COMPLEMENTARIAS</t>
  </si>
  <si>
    <t>VARIOS</t>
  </si>
  <si>
    <t>SERVICIOS VARIOS , INSTALACIONES Y EQUIPOS</t>
  </si>
  <si>
    <t>DERECHOS INSP. PESAS Y MEDIDAS</t>
  </si>
  <si>
    <t>RODADOS Y OCUPACION DE LA VIA PUBLICA</t>
  </si>
  <si>
    <t>INSTALACIONES ELECTROMENCANICAS</t>
  </si>
  <si>
    <t>PAVIMENTO, AGUA, ALUMBRADO-MEJORAS DE CALLES</t>
  </si>
  <si>
    <t>FONDO MUNICIPAL PROMOCION</t>
  </si>
  <si>
    <t>S/OTRAS TASAS</t>
  </si>
  <si>
    <t>DERECHO DE ABASTO E I. VETERINARIA</t>
  </si>
  <si>
    <t>DERECHO USO OMNIBUS MUNICIPAL</t>
  </si>
  <si>
    <t>CODIGO BASICO MUNICIPAL DE FALTAS</t>
  </si>
  <si>
    <t>CONTRIB. MEJORAS-RED GAS</t>
  </si>
  <si>
    <t>VIVIENDAS SOCIALES</t>
  </si>
  <si>
    <t xml:space="preserve">ORD Nº 022-2012 </t>
  </si>
  <si>
    <t>INTERESES PLAZO FIJO</t>
  </si>
  <si>
    <t>MUNICIPALIDAD DE LARROQUE</t>
  </si>
  <si>
    <t>Alumbrado, Barrido y Limpieza (TGI)</t>
  </si>
  <si>
    <t>no</t>
  </si>
  <si>
    <t>por zona</t>
  </si>
  <si>
    <t>zona 1: 280, zona:2 250, zona:3 210, zona:4 350</t>
  </si>
  <si>
    <t>Inspección por Seguridad e Higiene (DREI)</t>
  </si>
  <si>
    <t>si</t>
  </si>
  <si>
    <t>Derecho por venta ambulante</t>
  </si>
  <si>
    <t>Derecho de explotación de Canteras, extracción de canteras, arena,etc</t>
  </si>
  <si>
    <t>Pesos 2,50 por mt3</t>
  </si>
  <si>
    <t>Aporte Empresa Energia Enersa</t>
  </si>
  <si>
    <t>Ingresos por Multa</t>
  </si>
  <si>
    <t>Tasa Alumbrado Publico</t>
  </si>
  <si>
    <t>MUNICIPALIDAD DE VILLA PARANACITO</t>
  </si>
  <si>
    <t>AVALUO FISCAL</t>
  </si>
  <si>
    <t>se abona sobre la valuación de la propiedad actualizada</t>
  </si>
  <si>
    <t>graba la totalidad de las actividades economicas y comerciales que se ejerzan dentro del ejido de la ciudad de Santa Elena</t>
  </si>
  <si>
    <t xml:space="preserve">TGI </t>
  </si>
  <si>
    <t>TASA AMBIENTAL Ord 219/2017</t>
  </si>
  <si>
    <t>Aplic a partir de 08/2017</t>
  </si>
  <si>
    <t>Minimo</t>
  </si>
  <si>
    <t>Según categorizacion</t>
  </si>
  <si>
    <t>THS  Ord 214/2017 Art. Nº18</t>
  </si>
  <si>
    <t>T.I.B Ord 214/2017 Art Nº 19</t>
  </si>
  <si>
    <t>MUNICIPALIDAD DE ENRIQUE CARBO</t>
  </si>
  <si>
    <t>TASA DE HIGIENE Y PROFILAXIS</t>
  </si>
  <si>
    <t>2 UT</t>
  </si>
  <si>
    <t>S/ZONA</t>
  </si>
  <si>
    <t>FONDO MUNICIPAL COMUNITARIO</t>
  </si>
  <si>
    <t>S/TASA</t>
  </si>
  <si>
    <t>MONTO TASA</t>
  </si>
  <si>
    <t>DERECHO CEMENTERIO</t>
  </si>
  <si>
    <t>MUNICIPALIDAD DE ARANGUREN</t>
  </si>
  <si>
    <t>Mts2</t>
  </si>
  <si>
    <t>Recupero de Vivienda</t>
  </si>
  <si>
    <t>Plazo Fijo</t>
  </si>
  <si>
    <t>Ingresos Operaciones Financieras</t>
  </si>
  <si>
    <t>Monto Fijo(sellado)</t>
  </si>
  <si>
    <t>Explotación Polideportivo</t>
  </si>
  <si>
    <t>Otros Ingresos</t>
  </si>
  <si>
    <t>Ingresos Extraordinarios</t>
  </si>
  <si>
    <t>Ingres.Tasas Sellado</t>
  </si>
  <si>
    <t>Deudores Atrasados</t>
  </si>
  <si>
    <t>S/Tasas y Servicios</t>
  </si>
  <si>
    <t>Multas e Indexaciones</t>
  </si>
  <si>
    <t>Porcent S/Tasas</t>
  </si>
  <si>
    <t>Fondo Promocion Comunidad</t>
  </si>
  <si>
    <t>Mto Fijo (sellado)</t>
  </si>
  <si>
    <t>Derecho de Construcción y Edificación</t>
  </si>
  <si>
    <t>Mts Lineal</t>
  </si>
  <si>
    <t>Contribución Por Mejoras</t>
  </si>
  <si>
    <t>Lts combustible</t>
  </si>
  <si>
    <t>Uso de Equipos y Utiles</t>
  </si>
  <si>
    <t>Mto Fijo Ubicación</t>
  </si>
  <si>
    <t>Varias S/Activ.</t>
  </si>
  <si>
    <t>Ingresos P Vtas</t>
  </si>
  <si>
    <t>Tasa Higiene y Seguridad</t>
  </si>
  <si>
    <t>Avaluo Provincial</t>
  </si>
  <si>
    <t>MUNICIPALIDAD DE GENERAL GALARZA</t>
  </si>
  <si>
    <t>valor de la UT $ 60.-</t>
  </si>
  <si>
    <t>sin base-importe fijo</t>
  </si>
  <si>
    <t>a solicitud contrib</t>
  </si>
  <si>
    <t>anual-quinquenal</t>
  </si>
  <si>
    <t>según solicitud</t>
  </si>
  <si>
    <t xml:space="preserve">precio o avalúo </t>
  </si>
  <si>
    <t>5 0/00</t>
  </si>
  <si>
    <t>mínimo $ 600.-; máximo $ 1.200.-</t>
  </si>
  <si>
    <t>OBSERVACIONES:</t>
  </si>
  <si>
    <t xml:space="preserve">no tiene base imponible ni alícuota - se cobra importe fijo bimestral de $ 30.- </t>
  </si>
  <si>
    <t>la perioricidad depende de la solicitud del contribuyente-no tiene alícuota - se cobra importe fijo según equipo que se alquile</t>
  </si>
  <si>
    <t>ej: camiones volcadores $ 960.- x hora; retroexcavadora $ 2000.- x hora; viaje de arena $ 700.- por viaje</t>
  </si>
  <si>
    <t>no tiene base imponible ni alícuota - se cobra importe fijo</t>
  </si>
  <si>
    <t>periodicidad anual por ejemplo para mayores 72 años, menores 16 años, profesionales mayores 46 años</t>
  </si>
  <si>
    <t xml:space="preserve">periodicidad quinquenal por ejemplo mayores 16 años y menores 72 </t>
  </si>
  <si>
    <t>no se puede establecer un criterio único- se aplica Ley Nacional de Transito</t>
  </si>
  <si>
    <t xml:space="preserve">0,10   0,6 % </t>
  </si>
  <si>
    <t>TASA POR INSPECCIÓN SANITARIA HIGIENE PROFILAXIS Y SEGURIDAD</t>
  </si>
  <si>
    <t>1,5 a 2,2 %</t>
  </si>
  <si>
    <t>0,215 a 0,4875</t>
  </si>
  <si>
    <t>TASA POR CONTROL BROMATOLÓGICO E INPECCIÓN VETERINARIA</t>
  </si>
  <si>
    <t>A SOLICITUD</t>
  </si>
  <si>
    <t>LOCAL - ANIMAL</t>
  </si>
  <si>
    <t>$ 130</t>
  </si>
  <si>
    <t>TASA POR LIBRETA E INSPECCIÓN SANITARIA</t>
  </si>
  <si>
    <t>PERSONA/VEHICULO</t>
  </si>
  <si>
    <t>$ 78/$ 143</t>
  </si>
  <si>
    <t>TASA POR DESINFECCIÓN DESRATIZACIÓN Y VACUNACIÓN</t>
  </si>
  <si>
    <t>INMUEBLE/ANIMAL</t>
  </si>
  <si>
    <t>TASA POR ESPECTACULOS PÚBLICOS Y DIVERSIONES</t>
  </si>
  <si>
    <t>POR ESPECTACULO</t>
  </si>
  <si>
    <t>CANT.DE ENTRADAS</t>
  </si>
  <si>
    <t>TASA POR PUBLICIDAD Y PROPAGANDA</t>
  </si>
  <si>
    <t>VALORES SORTEABLES</t>
  </si>
  <si>
    <t>POR EMISIÓN</t>
  </si>
  <si>
    <t>MONTO EMISIÓN</t>
  </si>
  <si>
    <t>2 a 4 %</t>
  </si>
  <si>
    <t>$ KILOVATIOS</t>
  </si>
  <si>
    <t>TASA POR UTILIZACIÓN DE LOCALES DESTINADOS A USO PÚBLICO</t>
  </si>
  <si>
    <t>METROS CUAD.</t>
  </si>
  <si>
    <t>TASA DE CEMENTERIO</t>
  </si>
  <si>
    <t>TASA POR ACTUACIONES ADMINISTRATIVAS</t>
  </si>
  <si>
    <t>ACTUAC.ADM.</t>
  </si>
  <si>
    <t>TRIBUTOS RELACIONADOS CON SERVICIOS DIVERSOS</t>
  </si>
  <si>
    <t>VALOR DEL SERVICIO</t>
  </si>
  <si>
    <t>DEUDORES</t>
  </si>
  <si>
    <t>DERECHOS DE EDIFICACIÓN</t>
  </si>
  <si>
    <t>VLOR METRO CUAD.</t>
  </si>
  <si>
    <t>DERECHOS DE USO DE ANDENES</t>
  </si>
  <si>
    <t>F/LTS.NAFTA Y DIST.</t>
  </si>
  <si>
    <t>ALQUILER COMEDOR TERMINAL</t>
  </si>
  <si>
    <t>LTS.NAFTA</t>
  </si>
  <si>
    <t>Depende del $ de la Nafta y Condic.del cont.</t>
  </si>
  <si>
    <t>ALQUILER CABINAS TERMINAL</t>
  </si>
  <si>
    <t>ALQUILER PATIO DE COMIDAS</t>
  </si>
  <si>
    <t>VENTA DE BIENES</t>
  </si>
  <si>
    <t>VENTA DE SERVICIOS</t>
  </si>
  <si>
    <t>RENTA DE LA PROPIEDAD</t>
  </si>
  <si>
    <t>FONDO DE PROMOCIÓN SOCIAL</t>
  </si>
  <si>
    <t>FONDO DE INVERSIÓN DE OBRA PÚBLICA</t>
  </si>
  <si>
    <t>MUNICIPALIDAD DE SAN SALVADOR</t>
  </si>
  <si>
    <t>74 a 258</t>
  </si>
  <si>
    <t>Sobre precio del kw</t>
  </si>
  <si>
    <t>28 a 42%</t>
  </si>
  <si>
    <t>Por kg de animal</t>
  </si>
  <si>
    <t>S/ el valor entrada</t>
  </si>
  <si>
    <t>70% del costo const.</t>
  </si>
  <si>
    <t>186 a 1.857</t>
  </si>
  <si>
    <t>8 lts gasoil por hora</t>
  </si>
  <si>
    <t>CANON</t>
  </si>
  <si>
    <t>CEMENTERIO PRIVADO</t>
  </si>
  <si>
    <t>CONEXIÓN DE AGUA Y CLOACAS</t>
  </si>
  <si>
    <t>CUANDO SE PRODUCE</t>
  </si>
  <si>
    <t xml:space="preserve">DERECHO DE EXTRACCION DE MIEL </t>
  </si>
  <si>
    <t>DERECHO POR EXTRACCION DE ARENA, PEDREGULLO Y TIERRA</t>
  </si>
  <si>
    <t>ENTRADAS EXTRAORDINARIAS</t>
  </si>
  <si>
    <t>FONDO BOMBEROS</t>
  </si>
  <si>
    <t>FONDO MUNICIPAL DE PROMOCION</t>
  </si>
  <si>
    <t>TASA POR LA UTILIZACION DE LOCALES DESTINADOS AL USO PUBLICO Y DE LA VIA PUBLICA</t>
  </si>
  <si>
    <t>TASA POR USO DE ANDEN</t>
  </si>
  <si>
    <t>MUNICIPALIDAD DE URDINARRAIN</t>
  </si>
  <si>
    <t>MUNICIPALIDAD DE VICTORIA</t>
  </si>
  <si>
    <t>1.59 a 3.40%</t>
  </si>
  <si>
    <t>116- a 218 MIN.</t>
  </si>
  <si>
    <t>TASA FIJA: Hace referencia a los minimos</t>
  </si>
  <si>
    <t>1 a 5%</t>
  </si>
  <si>
    <t xml:space="preserve">219 A 54.600 </t>
  </si>
  <si>
    <t>$ 54,600: es el minimo para BANCOS.</t>
  </si>
  <si>
    <t>1.90 a 2.70%</t>
  </si>
  <si>
    <t>93 A 148</t>
  </si>
  <si>
    <t>$ 280 a $ 450</t>
  </si>
  <si>
    <t>-----</t>
  </si>
  <si>
    <t>mts 3</t>
  </si>
  <si>
    <t>Monto fijo establec. Por ordenanza</t>
  </si>
  <si>
    <t>% que determina Enersa s/factura</t>
  </si>
  <si>
    <t>% determinado por Enersa</t>
  </si>
  <si>
    <t xml:space="preserve">  Tasas Municipales</t>
  </si>
  <si>
    <t xml:space="preserve">      Tasa Gral. Inmobiliaria</t>
  </si>
  <si>
    <t xml:space="preserve">Bimestral </t>
  </si>
  <si>
    <t xml:space="preserve">Valuacion Fiscal Municipal </t>
  </si>
  <si>
    <t xml:space="preserve">La Alicuota es diferenciada por Zona, y cada Zona tiene un minimo anual. </t>
  </si>
  <si>
    <t xml:space="preserve">      Tasa por Servicios Sanitarios</t>
  </si>
  <si>
    <t>Trimestral</t>
  </si>
  <si>
    <t>Min $80,00 - Max $160</t>
  </si>
  <si>
    <t xml:space="preserve">La tasa es diferenciada por Zona, y cada Zona tiene un minimo anual. </t>
  </si>
  <si>
    <t xml:space="preserve">      Tasa por Alumbrado Publico </t>
  </si>
  <si>
    <t xml:space="preserve">La recaudacion es a travez de ENERSA. </t>
  </si>
  <si>
    <t xml:space="preserve">      Tasa Insp.Sanit.Prof.y Seg.</t>
  </si>
  <si>
    <t>Ingresos Brutos Devengados</t>
  </si>
  <si>
    <t xml:space="preserve">      Verif.estruc.antenas de comunicaciones</t>
  </si>
  <si>
    <t>Regulado por Ord. 10/2017</t>
  </si>
  <si>
    <t xml:space="preserve">   Derechos Municipales</t>
  </si>
  <si>
    <t xml:space="preserve">      Salud Publica Municipal-Carnet Sanitario</t>
  </si>
  <si>
    <t>Bianual</t>
  </si>
  <si>
    <t xml:space="preserve">Renovacion Bianual y visado semestral- La Recaudacion esta incluida en Actuaciones Administrativas </t>
  </si>
  <si>
    <t xml:space="preserve">      Cementerio</t>
  </si>
  <si>
    <t>Min $126 - Max $1764</t>
  </si>
  <si>
    <t>El derecho se Fija y varia según la ubicación. Titulo IV Cap. III Art. 11 Ord. Impositiva</t>
  </si>
  <si>
    <t xml:space="preserve">      Uso Polideportivo Municipal</t>
  </si>
  <si>
    <t>Min $8 - Max $225</t>
  </si>
  <si>
    <t xml:space="preserve">El derecho es fijo acorde a lo que se solicite utilizar. </t>
  </si>
  <si>
    <t xml:space="preserve">      Actuación Administrativa</t>
  </si>
  <si>
    <t>Min $11 - Maz $1649</t>
  </si>
  <si>
    <t xml:space="preserve">Los derechos se fijan acorde a los escritos solicitados. Titulo XIII Art. 27 Ord. Imp. </t>
  </si>
  <si>
    <t xml:space="preserve">      Sellado Varios</t>
  </si>
  <si>
    <t xml:space="preserve">      Carnet de conducir</t>
  </si>
  <si>
    <t>Titulo XIII Art. 27 inc. 12 Ord. Impositiva</t>
  </si>
  <si>
    <t xml:space="preserve">  Fondo Municipal</t>
  </si>
  <si>
    <t xml:space="preserve">      FO.MU.CO.</t>
  </si>
  <si>
    <t>Selllado Municipal</t>
  </si>
  <si>
    <t>Titulo XIV Art. 28 Ord. Imp. - No Regulado Codigo Fiscal Municipal</t>
  </si>
  <si>
    <t>Min 2%0 - Max 8,4%0</t>
  </si>
  <si>
    <t>Min 2%0 - Max 55%0</t>
  </si>
  <si>
    <t>La Alicuota General es de 15%0.</t>
  </si>
  <si>
    <t>MUNICIPALIDAD DE VILLA DOMINGUEZ</t>
  </si>
  <si>
    <t>mts 2</t>
  </si>
  <si>
    <t>Tasa Por Inspeccion Sanitaria, Higienep, Profolaxis y Seguridad</t>
  </si>
  <si>
    <t>Ventas</t>
  </si>
  <si>
    <t>40,00 %o</t>
  </si>
  <si>
    <t>Carnet sanitario</t>
  </si>
  <si>
    <t>Cada 4 años</t>
  </si>
  <si>
    <t>Suma Fija</t>
  </si>
  <si>
    <t>Visacion carnet sanitario</t>
  </si>
  <si>
    <t>pago unico</t>
  </si>
  <si>
    <t>Utilizacion de locales destinados a uso Público</t>
  </si>
  <si>
    <t>Canon de productos fabricados por el municipio</t>
  </si>
  <si>
    <t>por unidad</t>
  </si>
  <si>
    <t>Derecho de Cementerio -Alquiler</t>
  </si>
  <si>
    <t>suma fija</t>
  </si>
  <si>
    <t>Derecho de Cementerio - Transferencia de Uso</t>
  </si>
  <si>
    <t>Pago Unico</t>
  </si>
  <si>
    <t>por m2</t>
  </si>
  <si>
    <t>por dia</t>
  </si>
  <si>
    <t>Inseccion periodica de instalaciones, medidores electricos y reposicion de lamparas</t>
  </si>
  <si>
    <t>sobre lo facturado</t>
  </si>
  <si>
    <t>a convenir</t>
  </si>
  <si>
    <t>s/liquidacion Adm.</t>
  </si>
  <si>
    <t>Derecho de edificacion</t>
  </si>
  <si>
    <t>tasacion</t>
  </si>
  <si>
    <t>Niveles y mensuras</t>
  </si>
  <si>
    <t>Actuaciones Administrativa</t>
  </si>
  <si>
    <t>Obras sanitarias municipal conexion</t>
  </si>
  <si>
    <t>Obras sanitarias municipal reconexion</t>
  </si>
  <si>
    <t xml:space="preserve">Obras sanitarias municipal </t>
  </si>
  <si>
    <t>Obras sanitarias municipal</t>
  </si>
  <si>
    <t>Tasa por servicio de agua para obras en construccion - conexión</t>
  </si>
  <si>
    <t>Tasa por servicio de agua para obras en construccion</t>
  </si>
  <si>
    <t>Regimen de sanciones</t>
  </si>
  <si>
    <t>infraccion</t>
  </si>
  <si>
    <t>Carnet de conducir</t>
  </si>
  <si>
    <t>Habilitacion de taxis y remis - habilitacion</t>
  </si>
  <si>
    <t>Habilitacion de taxis y remis - Visacion</t>
  </si>
  <si>
    <t>2,97397 %o</t>
  </si>
  <si>
    <t>2,18091 %o</t>
  </si>
  <si>
    <t>6,00 %o</t>
  </si>
  <si>
    <t>MUNICIPALIDAD DE VIALE</t>
  </si>
  <si>
    <t xml:space="preserve">TASA MUNICIPAL CEMENTERIO NICHOS 4 FILAS UBICACIÓN SUPERIOR E INFERIOR </t>
  </si>
  <si>
    <t>TASA MUNICIPAL CEMENTERIO NICHOS 4 FILAS UBICACIÓN MEDIO</t>
  </si>
  <si>
    <t xml:space="preserve">TASA MUNICIPAL CEMENTERIO NICHOS 5 FILAS UBICACIÓN SUPERIOR E INFERIOR </t>
  </si>
  <si>
    <t>TASA MUNICIPAL CEMENTERIO NICHOS 5 FILAS UBICACIÓN MEDIO</t>
  </si>
  <si>
    <t>TASA MUNICIPAL CEMENTERIO TUMBAS UBICACIÓN GENERAL</t>
  </si>
  <si>
    <t>TASA MUNICIPAL CEMENTERIO PANTEON UBICACIÓN GENERAL</t>
  </si>
  <si>
    <t xml:space="preserve">TASA MUNICIPAL SERVICIO DE DESAGOTE </t>
  </si>
  <si>
    <t>A PEDIDO DEL USUARIO</t>
  </si>
  <si>
    <t>TASA SERV. DE OTORGAMIENTO DE LICENCIAS CONDUCIR CAT A. MOTOS</t>
  </si>
  <si>
    <t>TASA SERV. DE OTORGAMIENTO DE LICENCIAS CONDUCIR CAT B.  AUTOMOVILES Y CAMIONETAS</t>
  </si>
  <si>
    <t>TASA SERV. DE OTORGAMIENTO DE LICENCIAS CONDUCIR CAT C. CAMIONES SIN ACOPLADOS Y CAT B</t>
  </si>
  <si>
    <t>TASA SERV. DE OTORGAMIENTO DE LICENCIAS CONDUCIR CAT D. SERVICIOS DE PASAJEROS EMERG Y SEGURIDAD</t>
  </si>
  <si>
    <t>TASA SERV. DE OTORGAMIENTO DE LICENCIAS CONDUCIR CAT E. CAMIONES CON ACOPLADOS Y CAT B Y C</t>
  </si>
  <si>
    <t>TASA SERV. DE OTORGAMIENTO DE LICENCIAS CONDUCIR CAT G. TRACTORES Y MAQUINARIAS AGRICOLAS</t>
  </si>
  <si>
    <t>TASA SERV. DE OTORGAMIENTO DE LICENCIAS CONDUCIR VISACION LICENCIA DE CONDUCIR</t>
  </si>
  <si>
    <t xml:space="preserve">VENTA DE NICHOS FILA SUPERIOR E INFERIOR POR 10 AÑOS </t>
  </si>
  <si>
    <t>$ 6000 POR 10 AÑOS O 6 CUOTAS DE $ 1000</t>
  </si>
  <si>
    <t>VENTA DE NICHOS FILA SUPERIOR E INFERIOR POR 5 AÑOS</t>
  </si>
  <si>
    <t>$ 3000 POR 10 AÑOS O 6 CUOTAS DE $ 500</t>
  </si>
  <si>
    <t>VENTA DE NICHOS FILA INTERMEDIAS POR 10 AÑOS</t>
  </si>
  <si>
    <t>$ 7500 POR 10 AÑOS O 6 CUOTAS DE $ 1250</t>
  </si>
  <si>
    <t>VENTA DE NICHOS FILA INTERMEDIAS POR 5 AÑOS</t>
  </si>
  <si>
    <t>$ 3750 POR 5 AÑOS O 6 CUOTAS DE $ 625</t>
  </si>
  <si>
    <t>50 BOLSAS DE CEMENTO</t>
  </si>
  <si>
    <t>TASA VALOR DE PARCELA PARA PANTEON COSTO DE 7 NICHOS UBICADOS EN FILA 2 Y 3</t>
  </si>
  <si>
    <t>MUNICIPALIDAD DE COLONIA ELIA</t>
  </si>
  <si>
    <t>Aclaraciones:</t>
  </si>
  <si>
    <t xml:space="preserve"> por unidad</t>
  </si>
  <si>
    <t>Fijadas por la Ordenanza  Nro. 1366 -Impositiva AñO 2017.  Art. 1</t>
  </si>
  <si>
    <t>Ord. Nro. 1026 C.T.M. Parte especial - Art. 1</t>
  </si>
  <si>
    <t>IDEM  TASA GENERAL INMOBILIARIA</t>
  </si>
  <si>
    <t xml:space="preserve">Ord. Nro. 1022 C.T.P. General Art. 38 Interés
 y Recargos fuera de Plazos. 2% Mensual
</t>
  </si>
  <si>
    <t>Fijadas por la Ordenanza  Nro. 1366 -Impositiva AÑO 2017.  Art. 6</t>
  </si>
  <si>
    <t>Fijadas por la Ordenanza  Nro. 1366 -Impositiva AñO 2017 - Art. 36</t>
  </si>
  <si>
    <t xml:space="preserve">Ord. 1026 C.T.M. Parte Especial – Art. 110
 </t>
  </si>
  <si>
    <t>IDEM  TASA AGUA CTE. y CLOCAS</t>
  </si>
  <si>
    <t>La Ordenanza Impositiva Nro. 1366 Año 2017 Art. 7, fijará la alícuota general, las alícuotas especiales, las tasas mínimas y las tasas fijas.</t>
  </si>
  <si>
    <t>Ord. Nro. 1026 C.T.M. Parte especial - Art. 13</t>
  </si>
  <si>
    <t>FONDO PROM. TUR. COM. y O. PCAS. (FONDO ESPECIAL)</t>
  </si>
  <si>
    <t>12% - Ord.  Nro. 1366 Imp. Año 2017 - Art. 33</t>
  </si>
  <si>
    <t>Ord. Nro. 1026 C.T.M. Parte especial - Art. 107</t>
  </si>
  <si>
    <t>CEMENETRIO y POMPAS FUNEBRES (DERECHO)</t>
  </si>
  <si>
    <t>Fijadas por la Ordenanza  Nro. 1366 -Impositiva AñO 2017 Art. 16 Art. 16</t>
  </si>
  <si>
    <t>Ord. Nro. 1026 C.T.M. Parte especial - Art. 55</t>
  </si>
  <si>
    <t>SALUD PUBLICA MUNICIPAL (TASA)</t>
  </si>
  <si>
    <t>SEMESTRAL - ANUAL</t>
  </si>
  <si>
    <t>Fijadas por la Ordenanza  Nro. 1366 -Impositiva AñO 2017 - Art. 31</t>
  </si>
  <si>
    <t>Ord. Nro. 1026 C.T.M. Parte especial - Art. 8</t>
  </si>
  <si>
    <t>ACTUACIONES ADMINISTRATIVAS (TASA)</t>
  </si>
  <si>
    <t>Fijadas por la Ordenanza  Nro. 1366 -Impositiva AñO 2017 - Art. 32</t>
  </si>
  <si>
    <t>Ord. Nro. 1026 C.T.M. Parte especial - Art. 104</t>
  </si>
  <si>
    <t>SERVICIOS VARIOS e INSTALACION de EQUIPOS (DERECHO)</t>
  </si>
  <si>
    <t>Fijadas por la Ordenanza  Nro. 1366 -Impositiva AñO 2017 - Art. 13</t>
  </si>
  <si>
    <t>Ord. Nro. 1026 C.T.M. Parte especial - Art. 51</t>
  </si>
  <si>
    <t>CONSTRUCCIONES y AFINES (DERECHO)</t>
  </si>
  <si>
    <t>Fijadas por la Ordenanza  Nro. 1366 -Impositiva AñO 2017 - Art. 28</t>
  </si>
  <si>
    <t>Ord. Nro. 1026 C.T.M. Parte especial - Art. 96</t>
  </si>
  <si>
    <t>ARRENDAMIENTO INMUEBLES y CALLES CERRADAS ( DERECHO)</t>
  </si>
  <si>
    <t xml:space="preserve">METROS LINEALES - </t>
  </si>
  <si>
    <t>Fijadas por la Ordenanza  Nro. 1366 -Impositiva AñO 2017 Art. 16 Art. 18</t>
  </si>
  <si>
    <t>Ord. Nro. 1026 C.T.M. Parte especial - Art. 60</t>
  </si>
  <si>
    <r>
      <t>14%</t>
    </r>
    <r>
      <rPr>
        <sz val="10"/>
        <color indexed="8"/>
        <rFont val="Century Gothic"/>
        <family val="2"/>
      </rPr>
      <t>0</t>
    </r>
  </si>
  <si>
    <t>´(1)</t>
  </si>
  <si>
    <t>´(2)</t>
  </si>
  <si>
    <t>´(3)</t>
  </si>
  <si>
    <t>´(4)</t>
  </si>
  <si>
    <t>´(5)</t>
  </si>
  <si>
    <t>´(6)</t>
  </si>
  <si>
    <t>´(7)</t>
  </si>
  <si>
    <t>´(8)</t>
  </si>
  <si>
    <t>´(9)</t>
  </si>
  <si>
    <t>Alquiler cancha fútbol y Piletas Natación</t>
  </si>
  <si>
    <t>´(10)</t>
  </si>
  <si>
    <t>´(11)</t>
  </si>
  <si>
    <t>´(12)</t>
  </si>
  <si>
    <t>Se establece por Decretos</t>
  </si>
  <si>
    <t>´(13)</t>
  </si>
  <si>
    <t>´(14)</t>
  </si>
  <si>
    <t>Banco de la Nación Argentina</t>
  </si>
  <si>
    <t>´(15)</t>
  </si>
  <si>
    <t>´(16)</t>
  </si>
  <si>
    <t>´(17)</t>
  </si>
  <si>
    <t>´(18)</t>
  </si>
  <si>
    <t>(1) Según zona donde se presta el Servicio. Desde $ 55,00 a $ 220,00, mínimo y máximo respectivamente. Tbn. se liquida por consumo</t>
  </si>
  <si>
    <t>(2) Desde $2,00 a $2,70 por kg. faenado</t>
  </si>
  <si>
    <t>(3) Desde $ 20,00 a $ 1,800,00 según sea propietario o arrendatario y/o Servicio solicitado</t>
  </si>
  <si>
    <t>(4) Montos fijos. Carnet Sanitario $450,00 Inspección para Salud Pública E Rios $ 500,00</t>
  </si>
  <si>
    <t>(5) Comprende locales Uso Publico y otros servicios varios. Desde $13,00 a $ 1,900,00</t>
  </si>
  <si>
    <t>(6) Planes por deudas atrasadas, se cobra costo por financiación equivalente a T.A. del Bco. Nación</t>
  </si>
  <si>
    <t>(7) Aranceles fijos diarios o mensuales, de acuerdo a vehículo utilizado desde $200,00 a $700,00</t>
  </si>
  <si>
    <t>(8) Recupero de obras de mejoras en la ciudad. Se prorratea el costo de la misma y se financia con un 2% mensual directo.</t>
  </si>
  <si>
    <t>(9) Montos fijos por alquiler cancha de fútbol y de pileta de natación en Complejo Polideportivo</t>
  </si>
  <si>
    <t>(10) Montos fijos de acuerdo a km. recorridos por vehiculos que arriban a la terminal, desde $1,000,00 a $ 3,500,00</t>
  </si>
  <si>
    <t>(11) Montos fijos s/Infracción, ajustable a costo de combustib le</t>
  </si>
  <si>
    <t>(12) Alquiler de salón de fiestas en Camping municipal, monto fijo por evento</t>
  </si>
  <si>
    <t>(13) Sellados y Actuaciones Administrativas fijados en OIA. Desde $60,00 a $3,900,00</t>
  </si>
  <si>
    <t>(14) Intereses s/Depositos a Plazo Fijos del Municipio,  fijados por el Banco con mejor Tasa</t>
  </si>
  <si>
    <t>(15) Cobro por venta de terrenos municipales, incluye costo financiero 2% mensual. Valor s/ubicación y dimensiones.</t>
  </si>
  <si>
    <t>(16) Subsidios reintegrables c/costo financiero 2% mensual para fines sociales</t>
  </si>
  <si>
    <t>(17) Idem anterior, destinado a producciones primarias</t>
  </si>
  <si>
    <t>(18) Venta de residuos para reciclar, producidos en la Planta de Tratamiento de Residuos municipal</t>
  </si>
  <si>
    <t>ANUAL/MENSUAL</t>
  </si>
  <si>
    <t>ZONA DE UBICACIÓN, MTR DE FRENTE, TABLA DE DEPRECIACION PCIAL.</t>
  </si>
  <si>
    <t>las alicuotas y tasas fijas varian según la ubicación de la propiedad</t>
  </si>
  <si>
    <t>Las alicuotas, tasas fijas y bases imponibles varian según la actividad</t>
  </si>
  <si>
    <t>Mtr3</t>
  </si>
  <si>
    <t>Las tasas se fijan según el Tipo de Servicio y nivel de consumo.</t>
  </si>
  <si>
    <t>FONDO DE SEGURIDAD URBANA</t>
  </si>
  <si>
    <t>Corresponde al 20% sobre el valor de Derechos de Oficinas y Sellados</t>
  </si>
  <si>
    <t>FONDO DE PAVIMENTACION</t>
  </si>
  <si>
    <t>Mtr LINEAL</t>
  </si>
  <si>
    <t>El valor del metro lineal varia según la ordanza que regule el cobro de la obra</t>
  </si>
  <si>
    <t>Los importes varian según la ubicación y el tipo de sepultura</t>
  </si>
  <si>
    <t>DERECHOS DE OFICINAS Y SELLADOS</t>
  </si>
  <si>
    <t>Los importes se fijan según Ordenanza Impositiva, variando según su tipo</t>
  </si>
  <si>
    <t>MUNICIPALIDAD DE HASENKAMP</t>
  </si>
  <si>
    <t>MUNICIPALIDAD DE SANTA ELENA</t>
  </si>
  <si>
    <t>Monto fijo</t>
  </si>
  <si>
    <t>Se cobran montos fijos mensuales dependiendo de la activadad que se realiza. Desde un minimo de $5,00 a un maximo de $50,00</t>
  </si>
  <si>
    <t>CARNE SANITARIO - EXTENSIÓN</t>
  </si>
  <si>
    <t>CARNE DE CONDUCTOR - CLASE A</t>
  </si>
  <si>
    <t>CARNE DE CONDUCTOR - CLASE B</t>
  </si>
  <si>
    <t>CARNE DE CONDUCTOR - CLASE D</t>
  </si>
  <si>
    <t>CARNE DE CONDUCTOR - CLASE E</t>
  </si>
  <si>
    <t>CARNE DE CONDUCTOR - CLASE F</t>
  </si>
  <si>
    <t>CARNE DE CONDUCTOR - CLASE G</t>
  </si>
  <si>
    <t>CARNE DE CONDUCTOR - VISADO</t>
  </si>
  <si>
    <t>SERVICIO ATMOSFERICO - ZONA URBANA </t>
  </si>
  <si>
    <t>VISACIÓN Y REGISTRO DE PLANOS DE MENSURA</t>
  </si>
  <si>
    <t>VISACIÓN Y REGISTRO DE FICHAS PARA TRANSFERENCIA</t>
  </si>
  <si>
    <t>SOLIC. REGISTRO TITULO PROPIEDAD</t>
  </si>
  <si>
    <t>INSPECCIÓN DE ANTENAS</t>
  </si>
  <si>
    <t>Inspección de Antenas y sus Estructuras Portantes</t>
  </si>
  <si>
    <t>La Municipalidad de San justo no ha implementado aún la Tasa de Higiene y Profilaxis.</t>
  </si>
  <si>
    <t>MUNICIPALIDAD DE SAN JUSTO</t>
  </si>
  <si>
    <t>avaluo propiedades</t>
  </si>
  <si>
    <t>7 %0</t>
  </si>
  <si>
    <t>alic c/minimo</t>
  </si>
  <si>
    <t>Tasa de Higiene Profilaxis y Seguridad</t>
  </si>
  <si>
    <t>ventas netas</t>
  </si>
  <si>
    <t>$200 minimo</t>
  </si>
  <si>
    <t>Derecho de Oficina y sellados</t>
  </si>
  <si>
    <t>sobre deuda</t>
  </si>
  <si>
    <t>Recargos por mora</t>
  </si>
  <si>
    <t>Deudas y tasas atrasadas</t>
  </si>
  <si>
    <t>tasa o derecho impago</t>
  </si>
  <si>
    <t>Serv Tanque atmonsferico</t>
  </si>
  <si>
    <t>Servicio de red cloacal</t>
  </si>
  <si>
    <t>Fondo Promocion Municipal</t>
  </si>
  <si>
    <t>tasa o derecho</t>
  </si>
  <si>
    <t>Tasa por contribuciones ENERSA</t>
  </si>
  <si>
    <t>consumo de contr</t>
  </si>
  <si>
    <t>Tasa por habilitaciones e inspecciones</t>
  </si>
  <si>
    <t>por habilitacion</t>
  </si>
  <si>
    <t>Tasa vendedores ambulantes y comercios otras localidades</t>
  </si>
  <si>
    <t>Tasa por servicios uso equipos e instalaciones</t>
  </si>
  <si>
    <t>hora maquina</t>
  </si>
  <si>
    <t>litros combust</t>
  </si>
  <si>
    <t>MUNICIPIO: ALCARAZ</t>
  </si>
  <si>
    <t>Actuaciones Administrativas:</t>
  </si>
  <si>
    <t>15% consumo residencial / 16% consumo industrial</t>
  </si>
  <si>
    <t>sobre las entradas brutas netas de impuestos, percibidas por la venta de energía eléctrica (ordenanza 183/97)</t>
  </si>
  <si>
    <t>MUNICIPALIDAD DE VILLA MANTERO</t>
  </si>
  <si>
    <t>Cementerio  (Nichos)</t>
  </si>
  <si>
    <t>Cementerio (Parcelas para panteones)</t>
  </si>
  <si>
    <t>Cementerio (Fosas en tierra)</t>
  </si>
  <si>
    <t>Cementerio (Canon Anual Nichos)</t>
  </si>
  <si>
    <t>Cementerio (Canon Anual Panteones)</t>
  </si>
  <si>
    <t>Cementerio (Servicios )</t>
  </si>
  <si>
    <t>Canon Anual  por inspección de antenas</t>
  </si>
  <si>
    <t>0,2 al 0,5%</t>
  </si>
  <si>
    <t>VARIABLE SEGÚN ZONA( MAXIMO- MINIMO)</t>
  </si>
  <si>
    <t xml:space="preserve">NO </t>
  </si>
  <si>
    <t>MUNICIPALIDAD DE VALLE MARÍA</t>
  </si>
  <si>
    <t xml:space="preserve">$ 50  - $90 </t>
  </si>
  <si>
    <t>por mts lineales de frente</t>
  </si>
  <si>
    <t>Ingresos Mensuales</t>
  </si>
  <si>
    <t>También existen alícuotas diferenciadas para otras actividades que van del 0,8% al 5%</t>
  </si>
  <si>
    <t>mtr cuadrado</t>
  </si>
  <si>
    <t>$24 x mtr cuadrado</t>
  </si>
  <si>
    <t>Además existen tasas fijas por Conservación y otros Servicios que se prestan en el Cementerio que van de $50 a $500</t>
  </si>
  <si>
    <t>valor diario</t>
  </si>
  <si>
    <t>$70</t>
  </si>
  <si>
    <t>Además valor diferenciado por vendedores con vehículos que van de $100 a $120</t>
  </si>
  <si>
    <t>por c/ solicitud</t>
  </si>
  <si>
    <t>por trámite solicitado</t>
  </si>
  <si>
    <t>$ 20 - $70</t>
  </si>
  <si>
    <t>Valores que van entre $ 20 - $70 según el trámite solicitado</t>
  </si>
  <si>
    <t>por viaje del atmósferico</t>
  </si>
  <si>
    <t>$50</t>
  </si>
  <si>
    <t>Incremento del $15 x km para viajes fuera de la planta urbana</t>
  </si>
  <si>
    <t>valor de la propiedad</t>
  </si>
  <si>
    <t>Con un mínimo de $170</t>
  </si>
  <si>
    <t>por c/pago atrasado</t>
  </si>
  <si>
    <t>% por día</t>
  </si>
  <si>
    <t>% mensual</t>
  </si>
  <si>
    <t>Cuando la deuda supera el año el mismo para a 10% mensual</t>
  </si>
  <si>
    <t>valor anual</t>
  </si>
  <si>
    <t>$60 - $300</t>
  </si>
  <si>
    <t>Los carnet se entregan con vigencia de 1 año hasta 5 años y la escala de valores se corresponde a la cantidad de años</t>
  </si>
  <si>
    <t>$50 - $120</t>
  </si>
  <si>
    <t>por la emisión de carnet sanitario</t>
  </si>
  <si>
    <t>Ingresos generados por la venta de Energía Eléctrica</t>
  </si>
  <si>
    <t>15% - 16%</t>
  </si>
  <si>
    <t>por c/ tasa cobrada</t>
  </si>
  <si>
    <t>% aplicado sobre cada tasa cobrada</t>
  </si>
  <si>
    <t>2 cuotas anuales</t>
  </si>
  <si>
    <t>por c/ balanza</t>
  </si>
  <si>
    <t>$100 - $ 220</t>
  </si>
  <si>
    <t>por HP de c/motor</t>
  </si>
  <si>
    <t>$75-$500</t>
  </si>
  <si>
    <t>La escala varía de acuerdo a los HP del motor</t>
  </si>
  <si>
    <t>por la introducción de /animal</t>
  </si>
  <si>
    <t>1/2 kg - 2 kg de pulpa especial</t>
  </si>
  <si>
    <t>El precio de pulpa que se considera es el de mercado para el período que se paga</t>
  </si>
  <si>
    <t>INSPECCION SANITARIA, HIG, PROF. Y SEG.</t>
  </si>
  <si>
    <t>DERECHO DE OFICINA Y SELLADO</t>
  </si>
  <si>
    <t>DESAGOTE DOMICILIARIO</t>
  </si>
  <si>
    <t>DEUDORES POR TASAS ATRASADAS</t>
  </si>
  <si>
    <t>RECARGO POR MORA E INTERESES</t>
  </si>
  <si>
    <t>INSPECCION MEDIDORES ELECTRICOS</t>
  </si>
  <si>
    <t>FODECO</t>
  </si>
  <si>
    <t>CONTRASTE PESAS Y MEDIDAS</t>
  </si>
  <si>
    <t>Inspección Veterinaria</t>
  </si>
  <si>
    <t>Contr. Distrib. Electricidad</t>
  </si>
  <si>
    <t>Min $5 - Max $50</t>
  </si>
  <si>
    <t>Cada 5 años</t>
  </si>
  <si>
    <t>HABILITACIÓN COMERCIO</t>
  </si>
  <si>
    <t>S/solicitudes</t>
  </si>
  <si>
    <t>MUNICIPALIDAD DE PRONUNCIAMIENTO</t>
  </si>
  <si>
    <t>A SOBRE VALUO FISCAL</t>
  </si>
  <si>
    <t>CINEMATOGRAFIA Y ESPECTACULOS AL AIRE LIBRE</t>
  </si>
  <si>
    <t>CIRCOS</t>
  </si>
  <si>
    <t>PORCENTAJE SOBRO EL PRECIO DE ENTRADA</t>
  </si>
  <si>
    <t>CASINOS</t>
  </si>
  <si>
    <t>CONFITERIAS CON SHOWS,CONFITERIA  BAILABLES, SALON DE BAILE</t>
  </si>
  <si>
    <t>ORGANIZADOR</t>
  </si>
  <si>
    <t>LOS CONCURRENTES</t>
  </si>
  <si>
    <t>VENTA DE FLORES</t>
  </si>
  <si>
    <t>POR PERSONA</t>
  </si>
  <si>
    <t>BAZAR</t>
  </si>
  <si>
    <t>FERRETERIA</t>
  </si>
  <si>
    <t>TELAS Y ART. TIENDA</t>
  </si>
  <si>
    <t>FALTAS DE TRANSITO</t>
  </si>
  <si>
    <t xml:space="preserve">UN Y MEDIO SUELDO MUNICIPAL DE LA CAT.10 </t>
  </si>
  <si>
    <t>FALTAS CONTRA LA SANIDAD E HIGIENE</t>
  </si>
  <si>
    <t xml:space="preserve">HASTA 2 SUELDOS MUNICIPAL DE LA CAT. 10 </t>
  </si>
  <si>
    <t>INDIVIDUAL</t>
  </si>
  <si>
    <t>GRUPO FAMILIAR</t>
  </si>
  <si>
    <t>INDIVIDUAL CON NICHO</t>
  </si>
  <si>
    <t>GRUPO FAMILIAR CON NICHO</t>
  </si>
  <si>
    <t>METRO LINEAL DE FRENTE</t>
  </si>
  <si>
    <t>SOBRE EL TOTAL DE INGRESOS BRUTOS DEVENGADO</t>
  </si>
  <si>
    <t>C/mt.cub. Ext.en zona de tierra</t>
  </si>
  <si>
    <t>TODO ESCRITO QUE NO ESTE CON SELLADOS ESPECIALES</t>
  </si>
  <si>
    <t>POR NOTA</t>
  </si>
  <si>
    <t>VENTA DE PLANOS DEL MUNICIPIO:</t>
  </si>
  <si>
    <t>POR CADA COPIA DE PLANO QUE INTEGREN EL LEGAJO DE CONSTRUCCION O LOTE</t>
  </si>
  <si>
    <t>HASTA 100 METROS DE DIMENCION</t>
  </si>
  <si>
    <t>POR CADA REUNION BAILABLE</t>
  </si>
  <si>
    <t>SELLADO POR SOLICITUD DE LIBRE DE DEUDA POR ESCRIBANOS O INSCRIBIR O TRANSFERIR PROPIEDADES</t>
  </si>
  <si>
    <t>LOTE MAYOR A 100 METROS CUADRADOS</t>
  </si>
  <si>
    <t>SEGÚN CONSUMO</t>
  </si>
  <si>
    <t>TASA MUNIC. ALUMBRADO PUBLICO SEGÚN COMICION</t>
  </si>
  <si>
    <t>1,7% + 1% IVA</t>
  </si>
  <si>
    <t>CONTRIBUCION MUNICIPAL</t>
  </si>
  <si>
    <t>FONDOS</t>
  </si>
  <si>
    <t xml:space="preserve">CARNES ROJAS FAENEADAS P/LA VENTA DE CONSUMO EN CARNICERIA, HOTELES, ETC. </t>
  </si>
  <si>
    <t>POR C/50KG</t>
  </si>
  <si>
    <t>PROPIETARIOS DE MATADEROS</t>
  </si>
  <si>
    <t>POR C/ANIMAL VACUNO QUE SE FAENE</t>
  </si>
  <si>
    <t>TASA GENERAL INMOVILIARIA</t>
  </si>
  <si>
    <t>MTR LINEAL-P/ZONAS</t>
  </si>
  <si>
    <t xml:space="preserve">P/mts.lineal, dividido p/zonas, con minimos.  </t>
  </si>
  <si>
    <t>TASA MANT. ALUMBRADO PUBLICO</t>
  </si>
  <si>
    <t>CONS. FIJO+VAR.</t>
  </si>
  <si>
    <t>CONTRIB. VTA. ENG. ELECTRICA</t>
  </si>
  <si>
    <t>CONSUMO</t>
  </si>
  <si>
    <t>TASA HIGIENE Y SEGURIDAD</t>
  </si>
  <si>
    <t>Alic. Variable p/act. c/imp. Fijos p/ciertas activ.</t>
  </si>
  <si>
    <t>SEMESTRAL</t>
  </si>
  <si>
    <t>IMP. FIJO</t>
  </si>
  <si>
    <t>P/Expedic. Carnet sanit. Y visación</t>
  </si>
  <si>
    <t>IMP. FIJOS S/UBICAC.</t>
  </si>
  <si>
    <t>Concec. Nichos: variable s/ubicac. Y per. de conc.</t>
  </si>
  <si>
    <t>REGISTRO EN CATASTRO</t>
  </si>
  <si>
    <t>IMP. FIJOS P/TRAMITE</t>
  </si>
  <si>
    <t>REGISTRO DE CONDUCIR</t>
  </si>
  <si>
    <t>P/extensión(vig. 5 años - 1 año s/corresp.)</t>
  </si>
  <si>
    <t>RECARGOS</t>
  </si>
  <si>
    <t>Multa: 5% s/imp. adeudado y Rec. 0,07% diario</t>
  </si>
  <si>
    <t>OTRAS TASAS MUNICIPALES</t>
  </si>
  <si>
    <t>CONVENIO COOP. ELECT. CH. LTDA.</t>
  </si>
  <si>
    <t>CONVENIO RADIODIFUSORA</t>
  </si>
  <si>
    <t>CONVENIO BERSA</t>
  </si>
  <si>
    <t xml:space="preserve">Nº TICKETS </t>
  </si>
  <si>
    <t>MULTAS - COD. DE FALTAS</t>
  </si>
  <si>
    <t>REF: COD. DE FALTAS</t>
  </si>
  <si>
    <t>Unidad fija para aplicación de sanciones</t>
  </si>
  <si>
    <t>FONDO COMUNAL</t>
  </si>
  <si>
    <t xml:space="preserve">TASAS Y DCHOS MUNIC. </t>
  </si>
  <si>
    <t>IMP. FIJOS S/C.T.M.</t>
  </si>
  <si>
    <t>ENTRADAS</t>
  </si>
  <si>
    <t>DERECHO CONEXIÓN A RED</t>
  </si>
  <si>
    <t xml:space="preserve">IMP. FIJO </t>
  </si>
  <si>
    <t>DERECHO INSPECC. PILAR ELECTRICO</t>
  </si>
  <si>
    <t>CONTRIBUCION POR MEJORAS</t>
  </si>
  <si>
    <t>MUNICIPALIDAD DE VILLA DEL ROSARIO</t>
  </si>
  <si>
    <t>Mtr2</t>
  </si>
  <si>
    <t>S/decl.jurada</t>
  </si>
  <si>
    <t>Salud Pública</t>
  </si>
  <si>
    <t>Visación anual</t>
  </si>
  <si>
    <t>Un.</t>
  </si>
  <si>
    <t>dia</t>
  </si>
  <si>
    <t>Derechos de espectáculos públicos, diversiones y rifas</t>
  </si>
  <si>
    <t>p/día-p/vendedor</t>
  </si>
  <si>
    <t>Contribución por mejoras</t>
  </si>
  <si>
    <t>mtr. Lineal</t>
  </si>
  <si>
    <t>s/tasación obras</t>
  </si>
  <si>
    <t>Fondo Municipal de Promoción de la comunidad y turismo</t>
  </si>
  <si>
    <t>s/tasas</t>
  </si>
  <si>
    <t>hora</t>
  </si>
  <si>
    <t>Fondo Becario Municipal</t>
  </si>
  <si>
    <t>Anual/bimestral</t>
  </si>
  <si>
    <t>p/infrac</t>
  </si>
  <si>
    <t>Deudores p/tasas atrasadas-Financiaciones</t>
  </si>
  <si>
    <t>s/deuda</t>
  </si>
  <si>
    <t>Recursos varios</t>
  </si>
  <si>
    <t>Material reciclado</t>
  </si>
  <si>
    <t>m3/kg</t>
  </si>
  <si>
    <t>MUNICIPALIDAD DE VILLA ELISA</t>
  </si>
  <si>
    <t xml:space="preserve"> TASA GENERAL INMOBILIARIA </t>
  </si>
  <si>
    <t>ANUAL O MENSUAL</t>
  </si>
  <si>
    <t>6%0</t>
  </si>
  <si>
    <t>ING. BRUTOS</t>
  </si>
  <si>
    <t>12%0</t>
  </si>
  <si>
    <t>TASA POR SERVICIO DE BALNEARIO</t>
  </si>
  <si>
    <t>PERSONA</t>
  </si>
  <si>
    <t>TASA POR SERVICIO DE CAMPING</t>
  </si>
  <si>
    <t>CARPA</t>
  </si>
  <si>
    <t>75-150-240-260</t>
  </si>
  <si>
    <t>DEPENDE LA CAPACIDAD DE LA CARPA</t>
  </si>
  <si>
    <t>TASA POR CONSERVACION CEMENTERIO</t>
  </si>
  <si>
    <t>PARCELA</t>
  </si>
  <si>
    <t>VENDEDORES AMBULANTES TEMPORARIOS CON VEHICULO</t>
  </si>
  <si>
    <t>VENDEDORES AMBULANTES TEMPORARIOS SIN VEHICULO</t>
  </si>
  <si>
    <t>VENDEDORES AMBULANTES TEMPORARIOS DE HELADOS</t>
  </si>
  <si>
    <t>CONSUMO ENERGIA</t>
  </si>
  <si>
    <t>FONDO MUNICIPAL DE LA PROMOCION DE LA COMUNIDAD</t>
  </si>
  <si>
    <t>TISHPS</t>
  </si>
  <si>
    <t>RESTANTES TASAS</t>
  </si>
  <si>
    <t>MUNICIPALIDAD DE VILLA URQUIZA</t>
  </si>
  <si>
    <t>AVALUOS/SUPERFICIE</t>
  </si>
  <si>
    <t>0,1408/0,0742</t>
  </si>
  <si>
    <t>SERVICIOS POR OBRAS SANITARIAS</t>
  </si>
  <si>
    <t>AVALUOS/*SUPERFICIE</t>
  </si>
  <si>
    <t>1,999/0,889</t>
  </si>
  <si>
    <t>TASA POR INSPECCION SANITARIA, HIGIENE, PROFILAXIS, SEGURIDAD</t>
  </si>
  <si>
    <t>1,6</t>
  </si>
  <si>
    <t>MS. LINEALES</t>
  </si>
  <si>
    <t>El valor del metro lineal conforme a liquidacion según costos.</t>
  </si>
  <si>
    <t>CEMENTERIO ARRENDAMIENTOS</t>
  </si>
  <si>
    <t>SEMESTRAL/ANUAL</t>
  </si>
  <si>
    <t>Según vencimientos de los arrendamientos de nichos y fosas</t>
  </si>
  <si>
    <t>Planos / Obras</t>
  </si>
  <si>
    <t>INSPECCION DE ANTENAS Y SUS ESTRUCTURAS PORTANTES</t>
  </si>
  <si>
    <t>ESPECTACULOS PUBLICOS Y RIFAS</t>
  </si>
  <si>
    <t>En funcion del tipo de evento que se trate</t>
  </si>
  <si>
    <t>USO DE EQUIPOS, INSTALACIONES E INMUEBLES</t>
  </si>
  <si>
    <t>CONCESIONES</t>
  </si>
  <si>
    <t>MUNICIPALIDAD DE COLON</t>
  </si>
  <si>
    <t>TIPO INMUEBLE</t>
  </si>
  <si>
    <t>$300-$1500-$600</t>
  </si>
  <si>
    <t>DERECHO DE REGISTRO E INSPECCIONES</t>
  </si>
  <si>
    <t>0,5%-6,00%</t>
  </si>
  <si>
    <t>TIPO DE ANTENA</t>
  </si>
  <si>
    <t>TASA INSPECCION DE ANTENAS</t>
  </si>
  <si>
    <t>MUNICIPALIDAD DE CEIBAS</t>
  </si>
  <si>
    <t>variable</t>
  </si>
  <si>
    <t>minimos</t>
  </si>
  <si>
    <t>Por zonas</t>
  </si>
  <si>
    <t>Comercial</t>
  </si>
  <si>
    <t>facturado</t>
  </si>
  <si>
    <t>Declaracion Jurada, comprende Vendedores amb.</t>
  </si>
  <si>
    <t>mtr3, consumo</t>
  </si>
  <si>
    <t>Agua y Cloacas</t>
  </si>
  <si>
    <t>8,69% y 16%</t>
  </si>
  <si>
    <t>Espectaculos publicos, Diversiones y rifas</t>
  </si>
  <si>
    <t>mensual/anual</t>
  </si>
  <si>
    <t>Por concesion, lugar, inhumacion,etc</t>
  </si>
  <si>
    <t>Ocupacion via Publica</t>
  </si>
  <si>
    <t>anual/por dia</t>
  </si>
  <si>
    <t>mtr 2, cant</t>
  </si>
  <si>
    <t>Sellados Varios</t>
  </si>
  <si>
    <t>bolsas de cemento</t>
  </si>
  <si>
    <t>Edificacion</t>
  </si>
  <si>
    <t>valuacion</t>
  </si>
  <si>
    <t>Uso de Equipos e Instalaciones</t>
  </si>
  <si>
    <t>litros de gas oil</t>
  </si>
  <si>
    <t>Comprende aportes de internos hogar de la</t>
  </si>
  <si>
    <t>Antenas y Equipos</t>
  </si>
  <si>
    <t>Otros  no tributarios</t>
  </si>
  <si>
    <t>Infracciones al codigo de faltas</t>
  </si>
  <si>
    <t>Fondo</t>
  </si>
  <si>
    <t>De Promocion de la Comunidad y Turismo</t>
  </si>
  <si>
    <t>tasas y derechos</t>
  </si>
  <si>
    <t>Con excepcion de salud publica, cementerio,</t>
  </si>
  <si>
    <t>Tasa básica única para cada zona, de acuerdo a los servicios que posee</t>
  </si>
  <si>
    <t>Zona AB</t>
  </si>
  <si>
    <t>Zona AC</t>
  </si>
  <si>
    <t>Zona BC</t>
  </si>
  <si>
    <t>Zona E</t>
  </si>
  <si>
    <t>Exenta s/Ord. 468/03</t>
  </si>
  <si>
    <t>s/importe declarado en la DDJJ Mensual</t>
  </si>
  <si>
    <t>por unica vez</t>
  </si>
  <si>
    <t>Renovación</t>
  </si>
  <si>
    <t xml:space="preserve">Inspección Higiénico sanitaria de vehículos </t>
  </si>
  <si>
    <t>de acuerdo al costo que insume la prestación</t>
  </si>
  <si>
    <t>Desinfección y desratización</t>
  </si>
  <si>
    <t>por la prestación del servicio</t>
  </si>
  <si>
    <t>Desinfección de vehículos en general</t>
  </si>
  <si>
    <t>Desinfección de vehículos de carga</t>
  </si>
  <si>
    <t>Desinfección de locales</t>
  </si>
  <si>
    <t>Desinfección de muebles, envases, etc.</t>
  </si>
  <si>
    <t>Desinfección de viviendas</t>
  </si>
  <si>
    <t>Desratización de viviendas</t>
  </si>
  <si>
    <t>Desratización de terrenos baldíos</t>
  </si>
  <si>
    <t>Desratización de comercios</t>
  </si>
  <si>
    <t>Desratización de industrias</t>
  </si>
  <si>
    <t>por sellado</t>
  </si>
  <si>
    <t>por registro</t>
  </si>
  <si>
    <t>S/importe de Tasa General Inmobiliaria y Tasa Comercial</t>
  </si>
  <si>
    <t>10% s/importe de Tasa General Inmobiliaria y Tasa Comercial</t>
  </si>
  <si>
    <t>sobre el precio del kw</t>
  </si>
  <si>
    <t>Reparticiones nacionales y provinciales</t>
  </si>
  <si>
    <t>fija</t>
  </si>
  <si>
    <t>Tasa actuaciones Administrativas</t>
  </si>
  <si>
    <t>Derecho  Edificacion</t>
  </si>
  <si>
    <t>Derechos de Inhumacion</t>
  </si>
  <si>
    <t>Derechos de uso Bienes Municipales</t>
  </si>
  <si>
    <t>MUNICIPIO: 1º DE MAYO</t>
  </si>
  <si>
    <t xml:space="preserve">Tasas </t>
  </si>
  <si>
    <t>MUNICIPALIDAD DE MARIA GRANDE</t>
  </si>
  <si>
    <t>MUNICIPALIDAD DE PIEDRAS BLANCAS</t>
  </si>
  <si>
    <t>Servicios Varios:</t>
  </si>
  <si>
    <t>Multas e Intereses:</t>
  </si>
  <si>
    <t>Relevamientoos de construcción en Planta Urbana, Zona de Chacras y Zona de Quintas, sobre la tasación</t>
  </si>
  <si>
    <t>APROBACION DE PLANOS E INSPECCION DE OBRAS ELECTRICAS O DE FUERZA MOTRIZ EN OBRAS NUEVAS SUS RENOVACIONES O AMPLIFICACIONES:</t>
  </si>
  <si>
    <t>INSPECCION PERIODICA DE INSTALACIONES Y MEDIDORES ELECTRICOS Y REPOSICION DE LAMPARAS:</t>
  </si>
  <si>
    <t xml:space="preserve">    Zona A</t>
  </si>
  <si>
    <t xml:space="preserve">    Zona B</t>
  </si>
  <si>
    <t xml:space="preserve">    Zona C</t>
  </si>
  <si>
    <t xml:space="preserve">    Zona D</t>
  </si>
  <si>
    <t>Avaluo por coeficiente de ZONA</t>
  </si>
  <si>
    <t>n/a</t>
  </si>
  <si>
    <t>Tasa de Obras Sanitarias</t>
  </si>
  <si>
    <t>((Sup. Terreno* coeficiente)+( Sup. Mejoras* Coeficiente))*coef. Zonal art. 41+ Monto Fijo deTratamiento de efluentes</t>
  </si>
  <si>
    <t xml:space="preserve">ingresos brutos devengados </t>
  </si>
  <si>
    <t>Mínimos por tipo de actividad</t>
  </si>
  <si>
    <t>Tasa por Limpieza, barrido de veredas y uso del agua Cementerio Anual</t>
  </si>
  <si>
    <t>6 cuotas mensuales</t>
  </si>
  <si>
    <t>UTM s/Ordenanza Impositiva</t>
  </si>
  <si>
    <t>Tasa sobre consumo de Energía Electrica</t>
  </si>
  <si>
    <t>Consumo del básico facturado</t>
  </si>
  <si>
    <t>16% Residencionales- 15% Comercial, Oficial e Instituciones</t>
  </si>
  <si>
    <t>Tasa Registro de Residuos Peligrosos</t>
  </si>
  <si>
    <t>Por trámite a solicitud del contribuyente</t>
  </si>
  <si>
    <t>Contribución Uncia del Prestador de Servicios Electricos</t>
  </si>
  <si>
    <t>espectaculos públicos, juegos y rifas</t>
  </si>
  <si>
    <t>A solicitud del contribuyente</t>
  </si>
  <si>
    <t>UTM</t>
  </si>
  <si>
    <t>Derechos de Edificación</t>
  </si>
  <si>
    <t>UTM por mts2</t>
  </si>
  <si>
    <t>Derechos de concesión de nichos y urnas</t>
  </si>
  <si>
    <t>Derechos de servicios fúnebres cementerio</t>
  </si>
  <si>
    <t>Retribución por el Uso y/o aporvechamiento del dominio público Municiapl con fines Publicitarios</t>
  </si>
  <si>
    <t>Fondo de Desarrollo Habitacional ( sobre Tasa General Inmobiliaria)</t>
  </si>
  <si>
    <t xml:space="preserve">Cantidad Total de m2 propiedad de un mismo contribuyente                                                        </t>
  </si>
  <si>
    <t>Más de 2000 m2 a 5000 m2 150%   Más de 5000 m2 300%</t>
  </si>
  <si>
    <t>Fondo Municipal de Promoción de la Comunidad y Turismo</t>
  </si>
  <si>
    <t>Fondo para desagues pluviales</t>
  </si>
  <si>
    <t>5% sobre la tasa General Inmobiliaria</t>
  </si>
  <si>
    <t>Fondo de Promoción y Desarrollo</t>
  </si>
  <si>
    <t>10 % sobre la tasa por insp. san., hig., prof.</t>
  </si>
  <si>
    <t xml:space="preserve">Recaudación </t>
  </si>
  <si>
    <t>MUNICIPALIDAD DE GUALEGUAYCHU</t>
  </si>
  <si>
    <t>Tasa Riego y Recoleccion de Residuos</t>
  </si>
  <si>
    <t>Tasa Servicio por red Cloacal</t>
  </si>
  <si>
    <t>Tasa Publicidad y Prop</t>
  </si>
  <si>
    <t>ocasional</t>
  </si>
  <si>
    <t>ocasional / por dia</t>
  </si>
  <si>
    <t>Derechos de Sisa</t>
  </si>
  <si>
    <t>TASAS MUNICIPALES</t>
  </si>
  <si>
    <t>BIMESTRAL, TRIM. Y ANUAL</t>
  </si>
  <si>
    <t>M2 LINEAL</t>
  </si>
  <si>
    <t>DDJJ</t>
  </si>
  <si>
    <t>Instal. Electromecanicas</t>
  </si>
  <si>
    <t>por cada tramite</t>
  </si>
  <si>
    <t>montos fijos según recibo de ingreso</t>
  </si>
  <si>
    <t>Tasas  Atrasadas</t>
  </si>
  <si>
    <t xml:space="preserve">incluye pagos de tasas higiene, inmobiliaria y agua fuera del año de vencimiento </t>
  </si>
  <si>
    <t>Serv. Agua y Cloacas</t>
  </si>
  <si>
    <t>cobro por provision de agua</t>
  </si>
  <si>
    <t>Recuperos Varios</t>
  </si>
  <si>
    <t xml:space="preserve">incluye recupero obras cordon cuneta , pavimento, cloacas </t>
  </si>
  <si>
    <t>Sist.A.Prev.Ord.55/98</t>
  </si>
  <si>
    <t>mensual según convenio</t>
  </si>
  <si>
    <t>cobro de cuotas anticipadas por  construccion de obras por consorcio</t>
  </si>
  <si>
    <t>Reg. Fac. Pago</t>
  </si>
  <si>
    <t>mensual según convenio de pago</t>
  </si>
  <si>
    <t>para cobro de tasa atrasadas de inmobiliaria , higiene y agua</t>
  </si>
  <si>
    <t>Actuaciones Administr.</t>
  </si>
  <si>
    <t>cobros por derechos varios de tramites administrativos</t>
  </si>
  <si>
    <t>pago por derechos de construciòn</t>
  </si>
  <si>
    <t>Recargo e Interes</t>
  </si>
  <si>
    <t>intereses por pagos fuera de termino de los contribuyentes</t>
  </si>
  <si>
    <t>Contravenc.  Y Multas</t>
  </si>
  <si>
    <t>multas por pago fuera termino y multas por infraccion de transito</t>
  </si>
  <si>
    <t>por cobre de sisa para venta en espacios publicos</t>
  </si>
  <si>
    <t>Ingresos por Cursos</t>
  </si>
  <si>
    <t>pagos voluntarios</t>
  </si>
  <si>
    <t>ingreso por cursos en Escuela de Musica</t>
  </si>
  <si>
    <t>Ingr. por Realizacion de Eventos</t>
  </si>
  <si>
    <t>ingresos por Fiesta Nacional de la Avicultura</t>
  </si>
  <si>
    <t>Recupero Cuotas Terreno</t>
  </si>
  <si>
    <t>monto fijo según precio sobre cantidad de cuotas</t>
  </si>
  <si>
    <t>recupero cuota por venta de terrenos a beneficiarios para contruccion casas</t>
  </si>
  <si>
    <t>incluye reingreso de cheques, devolucion de tasas ,adquisicion pliegos licitatorios ,venta de materiales planta reciclado,</t>
  </si>
  <si>
    <t>Intereses Bancarios</t>
  </si>
  <si>
    <t>intereses por depositos bancarios</t>
  </si>
  <si>
    <t>Fondo Municipal Prom.</t>
  </si>
  <si>
    <t>fondo para promocion de parque industrial e infraestructura sobre determinadas tasas</t>
  </si>
  <si>
    <t>Fondo Prom.Def.Civil</t>
  </si>
  <si>
    <t>fondo para promocion de junta defenza civil y bomberos voluntarios sobres determinadas tasas</t>
  </si>
  <si>
    <t>Ingresos FONDO PROM CULTURAL</t>
  </si>
  <si>
    <t>montos fijos voluntarios</t>
  </si>
  <si>
    <t>ingresos por clases en instituto formacion cultural crespo</t>
  </si>
  <si>
    <t>Denominación  según Código Fiscal</t>
  </si>
  <si>
    <t>MUNICIPALIDAD DE CRESPO</t>
  </si>
  <si>
    <t>de 6 UTM A 219 UTM</t>
  </si>
  <si>
    <t>de 1 UTM a 10UTM</t>
  </si>
  <si>
    <t>de 60 UTM a 225 UTM</t>
  </si>
  <si>
    <t>de 13 UTM a 45 UTM</t>
  </si>
  <si>
    <t>de 8 Utm A 48 UTM</t>
  </si>
  <si>
    <t>Un porcentaje sobre la tasa por insp. san., hig., prof. y un  porcentanje s/ Tasa General Inmobiliaria</t>
  </si>
  <si>
    <t>20 % sobre la tasa por insp. san., hig., prof. y                                                   10% s/ Tasa General Inmobiliaria</t>
  </si>
  <si>
    <t>Un porcentaje sobre la tasa General Inmobiliaria</t>
  </si>
  <si>
    <t xml:space="preserve">Un porcentaje sobre la tasa por insp. san., hig., prof. </t>
  </si>
  <si>
    <r>
      <rPr>
        <b/>
        <sz val="11"/>
        <color indexed="8"/>
        <rFont val="Calibri"/>
        <family val="2"/>
      </rPr>
      <t>UTM:</t>
    </r>
    <r>
      <rPr>
        <sz val="11"/>
        <color theme="1"/>
        <rFont val="Calibri"/>
        <family val="2"/>
        <scheme val="minor"/>
      </rPr>
      <t xml:space="preserve"> Unidad Tributaria Municipal-</t>
    </r>
    <r>
      <rPr>
        <b/>
        <sz val="11"/>
        <color indexed="8"/>
        <rFont val="Calibri"/>
        <family val="2"/>
      </rPr>
      <t xml:space="preserve">Valor 2017 $ 35 </t>
    </r>
  </si>
  <si>
    <r>
      <rPr>
        <b/>
        <sz val="11"/>
        <color indexed="8"/>
        <rFont val="Calibri"/>
        <family val="2"/>
      </rPr>
      <t>n/a:</t>
    </r>
    <r>
      <rPr>
        <sz val="11"/>
        <color theme="1"/>
        <rFont val="Calibri"/>
        <family val="2"/>
        <scheme val="minor"/>
      </rPr>
      <t xml:space="preserve"> No aplica</t>
    </r>
  </si>
  <si>
    <t>no informa</t>
  </si>
  <si>
    <t>ESPECT. PUBLICOS J.D. Y RIF.</t>
  </si>
  <si>
    <t>OTRAS TASAS INGRESO DE JURISDICCION MUNICIPAL</t>
  </si>
  <si>
    <t>INGRESO COMPLEJO TURISTICO</t>
  </si>
  <si>
    <t>OTRAS TASAS DE JURISDICCION PROVINCIAL</t>
  </si>
  <si>
    <t>COPARTICIP. PROVINCIAL</t>
  </si>
  <si>
    <t>GTIA. COP. PROVINCIAL</t>
  </si>
  <si>
    <t>OTRAS TASAS DE JURISDICCION NACIONAL</t>
  </si>
  <si>
    <t>COPARTICIP. NACIONAL</t>
  </si>
  <si>
    <t>GTIA. COP. NACIONAL</t>
  </si>
  <si>
    <t>D. ABASTO E INSP. VET.</t>
  </si>
  <si>
    <t>FONDO FEDERAL SOLIDARIO</t>
  </si>
  <si>
    <t>FINANCIAMIENTO</t>
  </si>
  <si>
    <t>APORTES NO REINT. PROV.</t>
  </si>
  <si>
    <t>APORTES NO REINT. NAC.</t>
  </si>
  <si>
    <t>Otros ingresos</t>
  </si>
  <si>
    <t>ocacional</t>
  </si>
  <si>
    <t>por ingreso</t>
  </si>
  <si>
    <t>ingresos no previstos en otra tasa</t>
  </si>
  <si>
    <t>MINIMA $ 200,00.-MAXIMO $315,00,-</t>
  </si>
  <si>
    <t>MÍNIMO $ 300</t>
  </si>
  <si>
    <t>Base Imponible        (mtr 2, mtr lineal, etc)</t>
  </si>
  <si>
    <t>-----------------</t>
  </si>
  <si>
    <t>Tasa por Inspección Sanitaria, Higiene, Profilaxis y Seguridad Pública</t>
  </si>
  <si>
    <t>General Inmobiliaria:</t>
  </si>
  <si>
    <t>Servicios sanitarios:</t>
  </si>
  <si>
    <t>Tasa general Inmobiliaria- zona c (menor)</t>
  </si>
  <si>
    <t>Tasa general Inmobiliaria- zona A (mayor)</t>
  </si>
  <si>
    <t>* Actualizado al:</t>
  </si>
  <si>
    <t>* Total de Municipio que informaron:</t>
  </si>
  <si>
    <t>* Contacto por consultas de la información detallada en este archivo:</t>
  </si>
  <si>
    <t xml:space="preserve">   C.P.N Carolina Roldán</t>
  </si>
  <si>
    <t xml:space="preserve">   Directora Coordinadora de Relaciones Fiscales con Municipios</t>
  </si>
  <si>
    <t xml:space="preserve">   Ministerio de Economía, Hacienda y Finanzas- Gobierno de Entre Ríos</t>
  </si>
  <si>
    <t xml:space="preserve">   0343- 4208266 / sroldan@entrerios.gov.ar</t>
  </si>
  <si>
    <t>ACTIVIDAD ECONOMICA</t>
  </si>
  <si>
    <t>Se abona por Introduccion de Mercaderias, Multas Varias, Carnet de Conductor, etc.</t>
  </si>
  <si>
    <t>CATEG. A Y B</t>
  </si>
  <si>
    <t>Por única vez</t>
  </si>
  <si>
    <t xml:space="preserve">TASA POR INSPECCION SANITARIA, HIGIENE, PROFILAXIS Y SEGURIDAD </t>
  </si>
  <si>
    <t>CONEXION OBRA RED CLOACAL</t>
  </si>
  <si>
    <t>CONEXIÓN AGUA DOMICILIARIA</t>
  </si>
  <si>
    <t>INSPECCION  GENERAL</t>
  </si>
  <si>
    <t>Otras Tasas de Servicio</t>
  </si>
  <si>
    <t>a pedido</t>
  </si>
  <si>
    <t>Tasa Cementerio</t>
  </si>
  <si>
    <t>Servicio Transporte Escolar</t>
  </si>
  <si>
    <t xml:space="preserve">Contribucion Electricidad </t>
  </si>
  <si>
    <t>% de alumbrado público</t>
  </si>
  <si>
    <t>Obra Asfalto</t>
  </si>
  <si>
    <t>$508 el mtr lineal</t>
  </si>
  <si>
    <t xml:space="preserve">Obra Cordon Cuneta </t>
  </si>
  <si>
    <t>$244 el mtr lineal</t>
  </si>
  <si>
    <t>MUNICIPALIDAD DE GILBERT</t>
  </si>
  <si>
    <t>Servicios de red cloacal</t>
  </si>
  <si>
    <t>No posee</t>
  </si>
  <si>
    <t>$ 100 y $ 120</t>
  </si>
  <si>
    <t>$ 100 1º semestre y $ 120 2º semestre</t>
  </si>
  <si>
    <t>Regularización de deuda por conexión y servicio cloacal</t>
  </si>
  <si>
    <t>Se estima un ingreso global</t>
  </si>
  <si>
    <t xml:space="preserve">Tasa EDEERSA </t>
  </si>
  <si>
    <t>MUNICIPALIDAD DE CONSCRIPTO BERNARDI</t>
  </si>
  <si>
    <t xml:space="preserve"> </t>
  </si>
  <si>
    <t>BASE UNICA: Ejercicio 2.017</t>
  </si>
  <si>
    <t xml:space="preserve">    III. El dato de la recaudación se expresa en pesos.</t>
  </si>
  <si>
    <t>VARIABLE RESPECTO AL RUBRO (MINIMO)</t>
  </si>
  <si>
    <t>TASA DE HGIENE Y PROFILAXIS</t>
  </si>
  <si>
    <t>COPARTICIPACION PROVINCIAL</t>
  </si>
  <si>
    <t>INDICE DE COPARTICIPACION, CORRESP.</t>
  </si>
  <si>
    <t>COPARTICIPACION NACIONAL</t>
  </si>
  <si>
    <t>INDICE DE COPARTICIPACION.CORRESP,</t>
  </si>
  <si>
    <t>F.O.F.E.S.O.</t>
  </si>
  <si>
    <t>INDICE DE COPARTICIPACION CORRESP</t>
  </si>
  <si>
    <t>REC. AFECTADOS PROGRAMAS NACIONALES</t>
  </si>
  <si>
    <t>SUBSIDIO  TRAMITADOS</t>
  </si>
  <si>
    <t>REC. AFECTADOS PROGRAMAS PROVINCIALES</t>
  </si>
  <si>
    <t>OTRAS TASAS, DERECHOS, FONDOS Y CONTRIBUCIONES</t>
  </si>
  <si>
    <t>Avaluo Fiscal</t>
  </si>
  <si>
    <t>Calculo monto fijo más % s/avalúo 1,2 al 6,5%</t>
  </si>
  <si>
    <t>Alic variab s/act 1,2 al 7,5%. Mínimo $ 450</t>
  </si>
  <si>
    <t xml:space="preserve">Servicios Sanitarios </t>
  </si>
  <si>
    <t>M2 Edificado</t>
  </si>
  <si>
    <t>S/M2 edificado (Cloacas) Agua por m3</t>
  </si>
  <si>
    <t>M2/M frente</t>
  </si>
  <si>
    <t>60% costo de la obra</t>
  </si>
  <si>
    <t>Valor s/Ord Impositiva s/Trámite</t>
  </si>
  <si>
    <t>Tasa Ingreso Mercadería (Abasto)</t>
  </si>
  <si>
    <t>Por Vehículo</t>
  </si>
  <si>
    <t>S/Código Fiscal</t>
  </si>
  <si>
    <t>MUNICIPALIDAD DE ORO VERDE</t>
  </si>
  <si>
    <t>Frente a ese pedido, algunos Municipios realizaron consultas, por lo tanto y a los fines de que las planillas se completen de manera uniforme, se sugirieron algunos criterios:</t>
  </si>
  <si>
    <t xml:space="preserve">    II. Para los casos de alícuotas o tasas fijas, donde se cuenta con más de un valor, se sugirió registrar el rango (mínimo y máximo).</t>
  </si>
  <si>
    <t>Otros puntos a resaltar:</t>
  </si>
  <si>
    <t>A medida que se iban recepcionando las planillas, se realizó un análisis de consistencia en los datos, en cuanto a que estuvieran todas las celdas completas con la información requerida. Cuando se observaba algún faltante o error notorio, desde esta Dirección se solicitaba al Municipio que completara la información y reenviara la planilla.</t>
  </si>
  <si>
    <t>Posteriormente, algunos Municipios incorporaron esos criterios agregando los datos que estaban incompletos, y otros no  respondieron a la solicitud, quedando la planilla como fue enviada inicialmente.</t>
  </si>
  <si>
    <t xml:space="preserve">II. Ante una misma Tasa, se han observado denominaciones distintas. Por citar un ejemplo: la Contribución Unica por Energía Eléctrica,  Bovril la llama "Tasa contribución Enersa"; Colonia Ayuí  "Tasa por alumbrado público"; San José "Contribución usinas eléctricas"; Urdinarrain "Derecho facturación Enersa"; Villa Hernandarias "Contribución de energía eléctrica";  Villaguay "Alumbrado público"; Villa Paranacito "Aporte empresa energía eléctrica"; Villa del Rosario "Contribución de energía eléctrica" </t>
  </si>
  <si>
    <t>de 78 Municipios.</t>
  </si>
  <si>
    <t>MUNICIPALIDAD DE HERRERA</t>
  </si>
  <si>
    <t>Derechos de Uso de Espacios Publicos</t>
  </si>
  <si>
    <t>Promedio Contrato NBERSA y Kiosco Plaza</t>
  </si>
  <si>
    <t>Derechos de Usos de Equipos</t>
  </si>
  <si>
    <t>Por Uso</t>
  </si>
  <si>
    <t>Promedio</t>
  </si>
  <si>
    <t xml:space="preserve">Conexiones </t>
  </si>
  <si>
    <t>Unidad</t>
  </si>
  <si>
    <t>Tasa - Cementerio</t>
  </si>
  <si>
    <t>Tasas Generales</t>
  </si>
  <si>
    <t>Mtr Lineal de Frente</t>
  </si>
  <si>
    <t>Ciudad dividida en 2 Zonas paraZona A $4 x Mts Lineal de Frente y Zona B $2,5 por Mts Lineal de Frente</t>
  </si>
  <si>
    <t>Castraciones</t>
  </si>
  <si>
    <t>Tasa por Visacion de Inscripciones de Planos, de Conexiones de Cloacas dom., de conexion de Energia dom.; Solicitud de Libre deuda y Certif de fichas de Transferencia de</t>
  </si>
  <si>
    <t xml:space="preserve">   Inmuebles</t>
  </si>
  <si>
    <t xml:space="preserve">    I. Se consideran las Tasas, Derechos y Fondos recaudadas durante 2017, según normativa tributaria. En los casos que  dicha normativa prevea  tasas  que no tuvieron recaudación en 2017, las mismas no fueron incluídas.</t>
  </si>
  <si>
    <t xml:space="preserve">I. Numerosos Municipios registraron mayor información que la requerida, detallando otros conceptos que forman parte de sus ingresos (no siendo recaudación propia), como por  citar algunos ejemplos, no taxativos: Alcaraz y Concordia "Otros ingresos"; Bovril "Servicio de tanque atmosférico"; Concordia "Aeródromo"; Federal "Ingresos sin especificar"; General Campos "Ingresos Varios"; María Grande "Otros no tributarios"; San Benito "Otros ingresos no identificados"; Ubajay "Venta de Lote en Parque Industrial; Villa Elisa "Material reciclado (como servicios varios); Villaguay "Ingresos extraordinarios". El Municipio de Ibicuy, también agrega otros como ser: "Financiamiento";  "Fondo Federal Solidario", pero además notamos que en algunos de ellos la exposición asignada podría generar confusiones en los conceptos ante otros usuarios de la información, como es el caso de: "Otras Tasas de Jurisdicción Provincial" y "Otras Tasas de Jurisdicción Nacional" donde agrupan ahí la coparticipación recibida. Ante casos como los citados , se solicitó revisión de la información enviada pero aún no se recepcionó respuesta. </t>
  </si>
  <si>
    <t>Seguiremos trabajando en mejorar esta base de datos.</t>
  </si>
  <si>
    <t>MUNICIPALIDAD DE FEDERACION</t>
  </si>
  <si>
    <t>Tasa general ABL</t>
  </si>
  <si>
    <t>Avaluo fiscal</t>
  </si>
  <si>
    <t>$ 120</t>
  </si>
  <si>
    <t>Avaluo de $ 0 a $ 60.000,00</t>
  </si>
  <si>
    <t>Avaluo de $ 60.000,01 a $ 300.000</t>
  </si>
  <si>
    <t>$ 600</t>
  </si>
  <si>
    <t>Avaluo desde $ 300.000,01</t>
  </si>
  <si>
    <t>Tasa por inspec. Sanit. Hig.seg y prof.</t>
  </si>
  <si>
    <t>Incluye: Recargos-Deudores-Apremios</t>
  </si>
  <si>
    <t>Tasa por inspec. per. e instal.medidores</t>
  </si>
  <si>
    <t>Consumo EE</t>
  </si>
  <si>
    <t>Percibido por empresa prestadora de Energía Eléctrica</t>
  </si>
  <si>
    <t>Tasa servicio utilización  agua termal</t>
  </si>
  <si>
    <t>No</t>
  </si>
  <si>
    <t>General $280</t>
  </si>
  <si>
    <t>Tasa por utilización de agua en Parque Termal</t>
  </si>
  <si>
    <t>Tasa servicio provisión agua termal</t>
  </si>
  <si>
    <t>$ 11 por m3</t>
  </si>
  <si>
    <t>Tasa por provisión de agua a SPA del Parque Termal</t>
  </si>
  <si>
    <t>$ 60</t>
  </si>
  <si>
    <t>$ 300</t>
  </si>
  <si>
    <t>Derecho de cementerio</t>
  </si>
  <si>
    <t>Derecho de rifas y espectáculos</t>
  </si>
  <si>
    <t>Derecho de construcción</t>
  </si>
  <si>
    <t>Cada presentación</t>
  </si>
  <si>
    <t>m2 de construcción</t>
  </si>
  <si>
    <t>Sellados y Derechos de oficina</t>
  </si>
  <si>
    <t>Fondo Municipal de Promoción  de la com. y tur.</t>
  </si>
  <si>
    <t>Higiene- Multas- Rifas-Via Publica</t>
  </si>
  <si>
    <t>MUNICIPALIDAD DE BASAVILBASO</t>
  </si>
  <si>
    <t xml:space="preserve">TASA GRAL.INMOBIL </t>
  </si>
  <si>
    <t>$ 18,82 - $         238,73</t>
  </si>
  <si>
    <t xml:space="preserve">TASA POR INSP.SAN </t>
  </si>
  <si>
    <t xml:space="preserve">TASA OBRAS SANITA </t>
  </si>
  <si>
    <t>M²</t>
  </si>
  <si>
    <t>$ 63,00 - $         338,00</t>
  </si>
  <si>
    <t xml:space="preserve">SALUD PUBLICA MUN </t>
  </si>
  <si>
    <t>$ 44,10 - $           88,20</t>
  </si>
  <si>
    <t xml:space="preserve">CEMENTERIO        </t>
  </si>
  <si>
    <t>$ 11,76 - $         158,76</t>
  </si>
  <si>
    <t xml:space="preserve">OCUPAC.VÍA PÚBLIC </t>
  </si>
  <si>
    <t>$   0,29 - $         350,80</t>
  </si>
  <si>
    <t xml:space="preserve">ALUMBRADO PÚBLICO </t>
  </si>
  <si>
    <t>FACTURA</t>
  </si>
  <si>
    <t xml:space="preserve">ESPEC.PUB.JUEG.DI </t>
  </si>
  <si>
    <t xml:space="preserve">VENDED.AMBULANTES </t>
  </si>
  <si>
    <t xml:space="preserve">INSTALAC.ELECTROM </t>
  </si>
  <si>
    <t>$  29,40   - $   1.176,00</t>
  </si>
  <si>
    <t xml:space="preserve">CONSTRUCCIONES    </t>
  </si>
  <si>
    <t>UNICO</t>
  </si>
  <si>
    <t>$520,42 - $     3.337,90</t>
  </si>
  <si>
    <t>FDO.BOMB.VOLUNT-OR</t>
  </si>
  <si>
    <t>MONTO TASAS</t>
  </si>
  <si>
    <t xml:space="preserve">DER. X ACT.ADMINI </t>
  </si>
  <si>
    <t>$    5,88 -  $       176,40</t>
  </si>
  <si>
    <t xml:space="preserve">FDO.MUNIC.ACC.SOC </t>
  </si>
  <si>
    <t>S/LA TASA</t>
  </si>
  <si>
    <t xml:space="preserve">USO DE INSTALACIO </t>
  </si>
  <si>
    <t>$113,40 - $        378,00</t>
  </si>
  <si>
    <t xml:space="preserve">CONTRASTE DE PESA </t>
  </si>
  <si>
    <t xml:space="preserve">FDO.P/REDES       </t>
  </si>
  <si>
    <t xml:space="preserve">RECARGO POR MORA  </t>
  </si>
  <si>
    <t xml:space="preserve">MULTAS P/FALTAS   </t>
  </si>
  <si>
    <t>$966,00 - $ 362.250,00</t>
  </si>
  <si>
    <t xml:space="preserve">REG.DE TIT.DE PRO </t>
  </si>
  <si>
    <t>$  98,00 - $        588,00</t>
  </si>
  <si>
    <t xml:space="preserve">CARNET CONDUCTOR  </t>
  </si>
  <si>
    <t>CADA 5 AÑOS</t>
  </si>
  <si>
    <t>$  88,20 - $        176,40</t>
  </si>
  <si>
    <t>LOCACION DE INMUEBLE</t>
  </si>
  <si>
    <t>CONTRATO</t>
  </si>
  <si>
    <t>$400,00 - $     3.000,00</t>
  </si>
  <si>
    <t xml:space="preserve">MULTAS TRIBUTARIA </t>
  </si>
  <si>
    <t>$480,16 - $        572,14</t>
  </si>
  <si>
    <t xml:space="preserve">C.P.MEJ-ALUMBRADO </t>
  </si>
  <si>
    <t>MONTO OBRA</t>
  </si>
  <si>
    <t xml:space="preserve">C.P.MEJ-CONS.PAVI </t>
  </si>
  <si>
    <t xml:space="preserve">EVENTOS POPULARES </t>
  </si>
  <si>
    <t>$   98,00  mínimo</t>
  </si>
  <si>
    <t xml:space="preserve">CONVENIO C/ENERSA </t>
  </si>
  <si>
    <t xml:space="preserve">FDO.DEPORTISTAS   </t>
  </si>
  <si>
    <t xml:space="preserve">POLIDEPORTIVO MPA </t>
  </si>
  <si>
    <t>$   29,45 - $       450,00</t>
  </si>
  <si>
    <t xml:space="preserve">FDO.PARQ.INDUST.  </t>
  </si>
  <si>
    <t xml:space="preserve">COLECTIVO MPAL.   </t>
  </si>
  <si>
    <t>$505,04 - $        882,18</t>
  </si>
  <si>
    <t>CONV.COOP.ELECTRICA</t>
  </si>
  <si>
    <t>MUNICIPIO</t>
  </si>
  <si>
    <t>1º de Mayo</t>
  </si>
  <si>
    <t>Ord. 7/04</t>
  </si>
  <si>
    <t>S/D</t>
  </si>
  <si>
    <t>Alcaraz</t>
  </si>
  <si>
    <t>Aldea San Antonio</t>
  </si>
  <si>
    <t>Ord. 246/16</t>
  </si>
  <si>
    <t>Aranguren</t>
  </si>
  <si>
    <t>Ord.559/08 y modif. hasta 593/12</t>
  </si>
  <si>
    <t>Basavilbaso</t>
  </si>
  <si>
    <t>Ord. 4496/79</t>
  </si>
  <si>
    <t>Ord. 449/16</t>
  </si>
  <si>
    <t xml:space="preserve">Bovril </t>
  </si>
  <si>
    <t>Ord. 871/15</t>
  </si>
  <si>
    <t>Ord. 896/16</t>
  </si>
  <si>
    <t>Caseros</t>
  </si>
  <si>
    <t>Ord. 7/96</t>
  </si>
  <si>
    <t xml:space="preserve">Ceibas </t>
  </si>
  <si>
    <t>Ord. 11/00</t>
  </si>
  <si>
    <t>Ord. 26/16</t>
  </si>
  <si>
    <t>Cerrito</t>
  </si>
  <si>
    <t>Ord. 948/16</t>
  </si>
  <si>
    <t>S/Nº</t>
  </si>
  <si>
    <t>Chajarí</t>
  </si>
  <si>
    <t>Ord. 1704/17</t>
  </si>
  <si>
    <t>Colón</t>
  </si>
  <si>
    <t>Ord. 47/12 y modif.</t>
  </si>
  <si>
    <t>Colonia Avellaneda</t>
  </si>
  <si>
    <t>Ord. 11/11</t>
  </si>
  <si>
    <t xml:space="preserve">Ord.  001/16 </t>
  </si>
  <si>
    <t>Colonia Ayuí</t>
  </si>
  <si>
    <t>Ord.  21/96</t>
  </si>
  <si>
    <t>Ord. 448/16</t>
  </si>
  <si>
    <t>Colonia Elía</t>
  </si>
  <si>
    <t>Ord. 8/16, 11/16</t>
  </si>
  <si>
    <t>Concepción del Uruguay</t>
  </si>
  <si>
    <t>Ord. 2980/85</t>
  </si>
  <si>
    <t>Ord. 2979/85 y modif.</t>
  </si>
  <si>
    <t>Concordia</t>
  </si>
  <si>
    <t>Ord.  35.418/14</t>
  </si>
  <si>
    <t>Ord. 35980/16</t>
  </si>
  <si>
    <t>Conscripto Bernardi</t>
  </si>
  <si>
    <t>Sin Código</t>
  </si>
  <si>
    <t>Sin Ordenanza</t>
  </si>
  <si>
    <t>Crespo</t>
  </si>
  <si>
    <t>Ord. 30/09</t>
  </si>
  <si>
    <t>Ord. 61/1</t>
  </si>
  <si>
    <t>Diamante</t>
  </si>
  <si>
    <t>Ord. 1022/09, 1026/09</t>
  </si>
  <si>
    <t>Ord. 1366/17</t>
  </si>
  <si>
    <t>Enrique Carbó</t>
  </si>
  <si>
    <t>Ord. 140/14</t>
  </si>
  <si>
    <t>Estancia Grande</t>
  </si>
  <si>
    <t>Ord. 184/15</t>
  </si>
  <si>
    <t>Ord. 210/16</t>
  </si>
  <si>
    <t>Federación</t>
  </si>
  <si>
    <t>Ord. 1148/01</t>
  </si>
  <si>
    <t>Federal</t>
  </si>
  <si>
    <t>Ord. 678/00</t>
  </si>
  <si>
    <t>General Campos</t>
  </si>
  <si>
    <t>Ord. 34/08</t>
  </si>
  <si>
    <t>Ord. 166/16</t>
  </si>
  <si>
    <t>General Galarza</t>
  </si>
  <si>
    <t>Ord. 3/17</t>
  </si>
  <si>
    <t>General Ramirez</t>
  </si>
  <si>
    <t>Ord. 1939/06</t>
  </si>
  <si>
    <t>Ord. 2383/16</t>
  </si>
  <si>
    <t>Gilbert</t>
  </si>
  <si>
    <t>Gobernador Maciá</t>
  </si>
  <si>
    <t>Gobernador Mansilla</t>
  </si>
  <si>
    <t>Ord. 140/16</t>
  </si>
  <si>
    <t>Gualeguay</t>
  </si>
  <si>
    <t>Gualeguaychú</t>
  </si>
  <si>
    <t>Ord. 10287/97 y modif.</t>
  </si>
  <si>
    <t>Hasenkamp</t>
  </si>
  <si>
    <t>Ord. 10107/09</t>
  </si>
  <si>
    <t>Ord. 94/16</t>
  </si>
  <si>
    <t>Hernández</t>
  </si>
  <si>
    <t>Dec. 91/79, Ord. 37/79, Ord. 179/88</t>
  </si>
  <si>
    <t>Ord. 789/16</t>
  </si>
  <si>
    <t>Herrera</t>
  </si>
  <si>
    <t>Ord. 145/16, 160/17</t>
  </si>
  <si>
    <t>Ibicuy</t>
  </si>
  <si>
    <t>Ord. 49/79</t>
  </si>
  <si>
    <t>La Criolla</t>
  </si>
  <si>
    <t>Ord. 16/16</t>
  </si>
  <si>
    <t>La Paz</t>
  </si>
  <si>
    <t>Ord. 1192/16</t>
  </si>
  <si>
    <t>Larroque</t>
  </si>
  <si>
    <t>Ord. 15/15</t>
  </si>
  <si>
    <t>Libertador San Martín</t>
  </si>
  <si>
    <t>Ord. 767/96 y modif.</t>
  </si>
  <si>
    <t>Ord. 1349/16</t>
  </si>
  <si>
    <t xml:space="preserve">Los Charrúas </t>
  </si>
  <si>
    <t>Ord. 44/05</t>
  </si>
  <si>
    <t>Ord. 95/17</t>
  </si>
  <si>
    <t>Los Conquistadores</t>
  </si>
  <si>
    <t>Ord. 03/04</t>
  </si>
  <si>
    <t>Lucas González</t>
  </si>
  <si>
    <t>María Grande</t>
  </si>
  <si>
    <t>Ord. 25/84</t>
  </si>
  <si>
    <t>Ord.762/16</t>
  </si>
  <si>
    <t>Nogoyá</t>
  </si>
  <si>
    <t>Ord. 890/11</t>
  </si>
  <si>
    <t>Ord. 1150/16</t>
  </si>
  <si>
    <t xml:space="preserve">Oro Verde </t>
  </si>
  <si>
    <t>Ord. 6/88 y modif.</t>
  </si>
  <si>
    <t>Paraná</t>
  </si>
  <si>
    <t>Ord. 641/79 y modif,</t>
  </si>
  <si>
    <t>Ord. 9540/16</t>
  </si>
  <si>
    <t>Piedras Blancas</t>
  </si>
  <si>
    <t>Ord. 95/16</t>
  </si>
  <si>
    <t xml:space="preserve">Pronunciamiento </t>
  </si>
  <si>
    <t>Ord. 17/03, 78/12</t>
  </si>
  <si>
    <t>Pueblo General Belgrano</t>
  </si>
  <si>
    <t>Dec. 105/06</t>
  </si>
  <si>
    <t>Ord. 85/16</t>
  </si>
  <si>
    <t xml:space="preserve">Puerto Yeruá </t>
  </si>
  <si>
    <t>Ord. 19/96</t>
  </si>
  <si>
    <t>Ord. 8/16</t>
  </si>
  <si>
    <t>Rosario del Tala</t>
  </si>
  <si>
    <t>Ord. 300/88</t>
  </si>
  <si>
    <t>Ord. 1607/16</t>
  </si>
  <si>
    <t>San Benito</t>
  </si>
  <si>
    <t>Ord. 431/14</t>
  </si>
  <si>
    <t>Ord. 515/16</t>
  </si>
  <si>
    <t>San Gustavo</t>
  </si>
  <si>
    <t>Ord. 24/09</t>
  </si>
  <si>
    <t xml:space="preserve">San Jaime </t>
  </si>
  <si>
    <t>Ord. 04/00 y modif. 2011</t>
  </si>
  <si>
    <t>San José</t>
  </si>
  <si>
    <t>San José de Feliciano</t>
  </si>
  <si>
    <t xml:space="preserve">Ord. 49/98, 113/01, 130/02 </t>
  </si>
  <si>
    <t>San Justo</t>
  </si>
  <si>
    <t>No tiene código</t>
  </si>
  <si>
    <t>Ord. 384/16</t>
  </si>
  <si>
    <t>San Salvador</t>
  </si>
  <si>
    <t>Ord. 1099/12</t>
  </si>
  <si>
    <t>Ord. 1347/16, Resoluc.1/17</t>
  </si>
  <si>
    <t xml:space="preserve">Santa Ana </t>
  </si>
  <si>
    <t>Ord. 02/08, 41/09</t>
  </si>
  <si>
    <t>Ord. 7/16</t>
  </si>
  <si>
    <t>Santa Anita</t>
  </si>
  <si>
    <t>Ord. 121/16</t>
  </si>
  <si>
    <t>Santa Elena</t>
  </si>
  <si>
    <t>Ord. 8/92 y modif.</t>
  </si>
  <si>
    <t>Sauce de Luna</t>
  </si>
  <si>
    <t>Ord. 242/16</t>
  </si>
  <si>
    <t>Ord. 243/16</t>
  </si>
  <si>
    <t>Seguí</t>
  </si>
  <si>
    <t>T.O 2012, Ord. 48/14</t>
  </si>
  <si>
    <t>Ord. 28/16</t>
  </si>
  <si>
    <t>Tabossi</t>
  </si>
  <si>
    <t>Ord. 197/04</t>
  </si>
  <si>
    <t xml:space="preserve">Ubajay </t>
  </si>
  <si>
    <t>Ord. 190/06</t>
  </si>
  <si>
    <t>Ord. 237/16</t>
  </si>
  <si>
    <t>Urdinarrain</t>
  </si>
  <si>
    <t>Ord. 15/84 y modific.</t>
  </si>
  <si>
    <t>Ord. 1112/16</t>
  </si>
  <si>
    <t>Valle María</t>
  </si>
  <si>
    <t>Viale</t>
  </si>
  <si>
    <t>Ord. 1041/08, 1230/11</t>
  </si>
  <si>
    <t>Ord. 1700/16</t>
  </si>
  <si>
    <t xml:space="preserve">Victoria </t>
  </si>
  <si>
    <t>Ord. 2465/05, 2475/05</t>
  </si>
  <si>
    <t>Ord. 2476/05, 3399/16</t>
  </si>
  <si>
    <t>Villa Clara</t>
  </si>
  <si>
    <t>Ord. 21/89, 19/17</t>
  </si>
  <si>
    <t>Ord. 14/15, 02/16</t>
  </si>
  <si>
    <t>Villa del Rosario</t>
  </si>
  <si>
    <t>Ord. 93/15</t>
  </si>
  <si>
    <t xml:space="preserve">Villa Dominguez </t>
  </si>
  <si>
    <t>Ord. 15/10</t>
  </si>
  <si>
    <t xml:space="preserve">Villa Elisa </t>
  </si>
  <si>
    <t>Ord. 1558/10</t>
  </si>
  <si>
    <t xml:space="preserve">Ord. 1557/10 , Dec. 3/16 y Dec. 1/17 </t>
  </si>
  <si>
    <t>Villa Hernandarias</t>
  </si>
  <si>
    <t>Ord. 5/99</t>
  </si>
  <si>
    <t>Ord. 235/16, 242/17</t>
  </si>
  <si>
    <t>Villa Mantero</t>
  </si>
  <si>
    <t>Ord. 3/88</t>
  </si>
  <si>
    <t>Ord. 87/16</t>
  </si>
  <si>
    <t xml:space="preserve">Villa Paranacito </t>
  </si>
  <si>
    <t>Ord. 14/87</t>
  </si>
  <si>
    <t>Ord. 31/16</t>
  </si>
  <si>
    <t>Villa Urquiza</t>
  </si>
  <si>
    <t>Ord. 329/01</t>
  </si>
  <si>
    <t>Ord. 111/16</t>
  </si>
  <si>
    <t>Villaguay</t>
  </si>
  <si>
    <t>Ord. 832/03</t>
  </si>
  <si>
    <t>Ord. 1429/16</t>
  </si>
  <si>
    <t>Normativa Tributaria vigente para el ejercicio 2017.</t>
  </si>
  <si>
    <t xml:space="preserve">CÓDIGO TRIBUTARIO </t>
  </si>
  <si>
    <t xml:space="preserve">ORDENANZA IMPOSITIVA  </t>
  </si>
  <si>
    <t>No tiene número de Ordenanza</t>
  </si>
  <si>
    <r>
      <t>Esta base se confeccionó incorporando</t>
    </r>
    <r>
      <rPr>
        <b/>
        <sz val="12"/>
        <color theme="1"/>
        <rFont val="Century Gothic"/>
        <family val="2"/>
      </rPr>
      <t xml:space="preserve"> las planillas tal como las enviaron los Municipios,</t>
    </r>
    <r>
      <rPr>
        <sz val="12"/>
        <color theme="1"/>
        <rFont val="Century Gothic"/>
        <family val="2"/>
      </rPr>
      <t xml:space="preserve"> salvo la pestaña denominada "Normativa Tributaria 2017" que fue elaborada por esta Dirección.</t>
    </r>
  </si>
  <si>
    <t>Ord. 467/15 reconducida por  Dec. 003/17</t>
  </si>
  <si>
    <t>INGRESOS EXTRAORDINARIOS</t>
  </si>
  <si>
    <t>Tasa Insp Sanitaria</t>
  </si>
  <si>
    <t>bimestre</t>
  </si>
  <si>
    <t>por propiedad</t>
  </si>
  <si>
    <t>Salod Publica Municipal</t>
  </si>
  <si>
    <t>Espectaculos Publicoa</t>
  </si>
  <si>
    <t>Derecho Oficina y Sellado</t>
  </si>
  <si>
    <t>Registro Titulos</t>
  </si>
  <si>
    <t>Ocupaciòn Via Publica</t>
  </si>
  <si>
    <t>Ins electromecanica</t>
  </si>
  <si>
    <t>Recargo por Mora e Intereses</t>
  </si>
  <si>
    <t>Alquiler terminal omnibus y otros</t>
  </si>
  <si>
    <t>Servicios Desagüe Cloacas</t>
  </si>
  <si>
    <t xml:space="preserve">Derecho Vs. Instala Equipos </t>
  </si>
  <si>
    <t>Lts gas oil</t>
  </si>
  <si>
    <t>A: 0,6381 a 0,7506- B: 0,5880 a 0,6714- C: 0,4963 a 0,6005- D: 0,4254 a 0,5296- E: 0,3545 a 0,4588- F: 0,2502 a 0,3337- A balnearia: 0,6381 a 0,7506</t>
  </si>
  <si>
    <t>A: $ 107,25 mtr2 B: $ 73,45 mtr2- C: $ 49,17 mtr2- D: $ 24,50 mtr2 - E: $ 24,50 mtr2- F: $ 4901,00 ha- A balnearia: $ 36,75 mtr2</t>
  </si>
  <si>
    <t>MUNICIPALIDAD DE PARANA</t>
  </si>
  <si>
    <t>Base Imponible                                                 (mtr 2, mtr lineal, etc)</t>
  </si>
  <si>
    <t>Valuación fiscal</t>
  </si>
  <si>
    <t>Escala de alícuotas por zonas y valuación fiscal</t>
  </si>
  <si>
    <t>No aplicable</t>
  </si>
  <si>
    <t>Escala de alícuotas por servicio y valuación fiscal</t>
  </si>
  <si>
    <t>ingresos brutos, salvo excepciones</t>
  </si>
  <si>
    <t>Escala de alícuotas por actividad</t>
  </si>
  <si>
    <t xml:space="preserve">Fondo Municipal de Promoción y Turismo </t>
  </si>
  <si>
    <t>(1)</t>
  </si>
  <si>
    <t>(4)</t>
  </si>
  <si>
    <t>10% y 20% sobre distintos tributos</t>
  </si>
  <si>
    <t>(1) Múltiple, porque se liquida como sobretasa en la Tasa General Inmobiliaria,  Tasa por Servicios Sanitarios, Tasa por Inspección Sanitaria, Higiene, Profilaxis y Seguridad y otros tributos menores.
(4) Sobre la Tasa General Inmobiliaria, Tasa por Servicios Sanitarios y otros tributos menores es una sobretasa del 10%. Sobre la Tasa por Inspección Sanitaria, del 20%</t>
  </si>
  <si>
    <t xml:space="preserve">Tasa Solidaria de Contribución para Obras Públicas </t>
  </si>
  <si>
    <t>(5)</t>
  </si>
  <si>
    <t>6% sobre importe de tributos, con un importe mínimo</t>
  </si>
  <si>
    <t xml:space="preserve">(5) Es una sobretasa que se liquida sobre el importe de la Tasa General Inmobiliaria y la Tasa por Servicios Sanitarios </t>
  </si>
  <si>
    <t xml:space="preserve">Contribuciones por Mejoras </t>
  </si>
  <si>
    <t>Eventual</t>
  </si>
  <si>
    <t>Metros lineales de frente</t>
  </si>
  <si>
    <t>No tiene. Son importes fijos</t>
  </si>
  <si>
    <t>Escala según el tipo de actuación</t>
  </si>
  <si>
    <t>Derecho de Ocupación de la Vía Pública</t>
  </si>
  <si>
    <t>(2)</t>
  </si>
  <si>
    <t>(6)</t>
  </si>
  <si>
    <t>Escala según el tipo de ocupación</t>
  </si>
  <si>
    <t>(2) Múltiple: periodicidad anual, mensual y diaria según el tipo de ocupación
(6) Distintos elementos: postes, líneas eléctricas, de comunicaciones, mesas, sillas, vehículos, obras de edificación, contenedores, campañas publicitarias</t>
  </si>
  <si>
    <t>Derecho de Publicidad</t>
  </si>
  <si>
    <t>(3)</t>
  </si>
  <si>
    <t>Escala según el tipo de publicidad</t>
  </si>
  <si>
    <t>(3) Mensual en general, y diaria para los afiches y volantes entregados en la vía pública</t>
  </si>
  <si>
    <t>Facturación de ENERSA</t>
  </si>
  <si>
    <t>Escala de alícuotas según usuarios</t>
  </si>
  <si>
    <t>Contribución Municipal sobre la Energía Eléctrica</t>
  </si>
  <si>
    <t>Superficies edificadas</t>
  </si>
  <si>
    <t>Escala de alícuotas según superficie</t>
  </si>
  <si>
    <t>Derecho de Espectáculos Públicos</t>
  </si>
  <si>
    <t>Capacidad habilitada, valor entrada, importes diarios</t>
  </si>
  <si>
    <t>Escalas según tipo de espectáculo</t>
  </si>
  <si>
    <t>Derecho de Uso de Instalaciones y Equipamiento Municipal</t>
  </si>
  <si>
    <t>Importes fijos por unidad de tiempo</t>
  </si>
  <si>
    <t>Escalas según tipo de prestación</t>
  </si>
  <si>
    <t>Trabajos y Servicios por Cuenta de Terceros</t>
  </si>
  <si>
    <t>Importes fijos por superficies y otros parámetros</t>
  </si>
  <si>
    <t>Concesiones  y Locaciones Inst.</t>
  </si>
  <si>
    <t>MENSUAL/SEMANAL/ANUAL</t>
  </si>
  <si>
    <t>LIQ. POR LA ADMINIS.</t>
  </si>
  <si>
    <t>POR UCM ó impotes es /partes</t>
  </si>
  <si>
    <t>Art.19/20/21 Ord. 3556</t>
  </si>
  <si>
    <t>Art. 22 Ord. 3556</t>
  </si>
  <si>
    <t>Art. 50/51 Ord. 2476 (mod.)</t>
  </si>
  <si>
    <t>AUTODECLARATIVA</t>
  </si>
  <si>
    <t>Art. 16 Ord. 3556</t>
  </si>
  <si>
    <t>Art. 5 Ord. 3573</t>
  </si>
  <si>
    <t xml:space="preserve">DERECHOS DE EDIFICACION </t>
  </si>
  <si>
    <t>Art. 13 Ord. 3556</t>
  </si>
  <si>
    <t xml:space="preserve">Ordenanzas aplicadas </t>
  </si>
  <si>
    <t>2465/2475/2476/2737/2849/2995/3005/3097/</t>
  </si>
  <si>
    <t>Art. 27 Ord. 2476 (mod.)</t>
  </si>
  <si>
    <t>3149/3190/3194/3209/3214/3308/3382/3355/</t>
  </si>
  <si>
    <t>Ord. 3025</t>
  </si>
  <si>
    <t>3399/3556/3573</t>
  </si>
  <si>
    <t>Art. 55 Ord. 2476 (mod.)</t>
  </si>
  <si>
    <t>Art. 28 Ord. 2476 (mod.)</t>
  </si>
  <si>
    <t>Art. 1 Ord. 3573 - Art. 10 Ord. 3556</t>
  </si>
  <si>
    <t>TASA SERVICIOS SANITARIOS</t>
  </si>
  <si>
    <t xml:space="preserve">TASA POR INSP. SANITARIA, HIGIENE, PROFILAXIS Y SEGURIDAD </t>
  </si>
  <si>
    <t>Art. 2 Ord. 3573</t>
  </si>
  <si>
    <t>Art. 40 Ord. 2476 (mod.)</t>
  </si>
  <si>
    <t>TASA POR PERMISO DE USO DE LOCAL Y HABILITACION DE COMERCIOS Y EMPRESAS DE SERVICIOS</t>
  </si>
  <si>
    <t>Art. 39 Ord. 2925</t>
  </si>
  <si>
    <t>Art. 41 Ord. 2476 (mod.)</t>
  </si>
  <si>
    <t>Art. 6 Ord. 3573</t>
  </si>
  <si>
    <t xml:space="preserve">RESTO DE RECURSOS DE JURISDICCION MUNICIPAL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</si>
</sst>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6" formatCode="&quot;$&quot;\ #,##0;[Red]\-&quot;$&quot;\ #,##0"/>
    <numFmt numFmtId="44" formatCode="_-&quot;$&quot;\ * #,##0.00_-;\-&quot;$&quot;\ * #,##0.00_-;_-&quot;$&quot;\ * &quot;-&quot;??_-;_-@_-"/>
    <numFmt numFmtId="43" formatCode="_-* #,##0.00_-;\-* #,##0.00_-;_-* &quot;-&quot;??_-;_-@_-"/>
    <numFmt numFmtId="164" formatCode="&quot;$&quot;\ #,##0;[Red]&quot;$&quot;\ \-#,##0"/>
    <numFmt numFmtId="165" formatCode="&quot;$&quot;\ #,##0.00;&quot;$&quot;\ \-#,##0.00"/>
    <numFmt numFmtId="166" formatCode="&quot;$&quot;\ #,##0.00;[Red]&quot;$&quot;\ \-#,##0.00"/>
    <numFmt numFmtId="167" formatCode="_ &quot;$&quot;\ * #,##0.00_ ;_ &quot;$&quot;\ * \-#,##0.00_ ;_ &quot;$&quot;\ * &quot;-&quot;??_ ;_ @_ "/>
    <numFmt numFmtId="168" formatCode="_ * #,##0.00_ ;_ * \-#,##0.00_ ;_ * &quot;-&quot;??_ ;_ @_ "/>
    <numFmt numFmtId="169" formatCode="_-&quot;$&quot;* #,##0.00_-;\-&quot;$&quot;* #,##0.00_-;_-&quot;$&quot;* &quot;-&quot;??_-;_-@_-"/>
    <numFmt numFmtId="170" formatCode="#,##0.00\ _€"/>
    <numFmt numFmtId="171" formatCode="&quot;$&quot;\ #,##0.00"/>
    <numFmt numFmtId="172" formatCode="_-* #,##0.00\ _€_-;\-* #,##0.00\ _€_-;_-* &quot;-&quot;??\ _€_-;_-@_-"/>
    <numFmt numFmtId="173" formatCode="_ [$$-2C0A]\ * #,##0.00_ ;_ [$$-2C0A]\ * \-#,##0.00_ ;_ [$$-2C0A]\ * &quot;-&quot;??_ ;_ @_ "/>
    <numFmt numFmtId="174" formatCode="0.0%"/>
    <numFmt numFmtId="175" formatCode="&quot;$&quot;#,##0;[Red]\-&quot;$&quot;#,##0"/>
    <numFmt numFmtId="176" formatCode="&quot;$&quot;#,##0.00;[Red]\-&quot;$&quot;#,##0.00"/>
    <numFmt numFmtId="177" formatCode="[$$-2C0A]\ #,##0.00"/>
    <numFmt numFmtId="178" formatCode="[$$-2C0A]#,##0.00;[Red]\([$$-2C0A]#,##0.00\)"/>
    <numFmt numFmtId="179" formatCode="0.000%"/>
    <numFmt numFmtId="180" formatCode="0.0000%"/>
    <numFmt numFmtId="181" formatCode="_-* #,##0.00\ _$_-;\-* #,##0.00\ _$_-;_-* &quot;-&quot;??\ _$_-;_-@_-"/>
    <numFmt numFmtId="182" formatCode="[$-2C0A]General"/>
    <numFmt numFmtId="183" formatCode="[$$-2C0A]#,##0.00;[Red]&quot;(&quot;[$$-2C0A]#,##0.00&quot;)&quot;"/>
    <numFmt numFmtId="184" formatCode="_-* #,##0\ _$_-;\-* #,##0\ _$_-;_-* &quot;-&quot;??\ _$_-;_-@_-"/>
    <numFmt numFmtId="185" formatCode="&quot;$&quot;#,##0.00"/>
  </numFmts>
  <fonts count="68" x14ac:knownFonts="1">
    <font>
      <sz val="11"/>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sz val="10"/>
      <name val="Courier"/>
      <family val="3"/>
    </font>
    <font>
      <b/>
      <sz val="11"/>
      <color theme="3" tint="0.39997558519241921"/>
      <name val="Calibri"/>
      <family val="2"/>
      <scheme val="minor"/>
    </font>
    <font>
      <sz val="11"/>
      <color theme="1"/>
      <name val="Century Gothic"/>
      <family val="2"/>
    </font>
    <font>
      <b/>
      <sz val="10"/>
      <color theme="0"/>
      <name val="Century Gothic"/>
      <family val="2"/>
    </font>
    <font>
      <sz val="10"/>
      <color theme="1"/>
      <name val="Century Gothic"/>
      <family val="2"/>
    </font>
    <font>
      <sz val="10.5"/>
      <color theme="1"/>
      <name val="Century Gothic"/>
      <family val="2"/>
    </font>
    <font>
      <sz val="18"/>
      <color theme="1"/>
      <name val="Century Gothic"/>
      <family val="2"/>
    </font>
    <font>
      <sz val="20"/>
      <color theme="1"/>
      <name val="Century Gothic"/>
      <family val="2"/>
    </font>
    <font>
      <b/>
      <sz val="20"/>
      <color theme="1"/>
      <name val="Century Gothic"/>
      <family val="2"/>
    </font>
    <font>
      <b/>
      <sz val="23"/>
      <color theme="3" tint="0.39997558519241921"/>
      <name val="Century Gothic"/>
      <family val="2"/>
    </font>
    <font>
      <sz val="9"/>
      <color theme="1"/>
      <name val="Century Gothic"/>
      <family val="2"/>
    </font>
    <font>
      <b/>
      <sz val="11"/>
      <name val="Calibri"/>
      <family val="2"/>
    </font>
    <font>
      <b/>
      <sz val="10"/>
      <color theme="1"/>
      <name val="Century Gothic"/>
      <family val="2"/>
    </font>
    <font>
      <b/>
      <sz val="10"/>
      <color indexed="8"/>
      <name val="Century Gothic"/>
      <family val="2"/>
    </font>
    <font>
      <sz val="10"/>
      <color indexed="8"/>
      <name val="Century Gothic"/>
      <family val="2"/>
    </font>
    <font>
      <sz val="12"/>
      <color theme="1"/>
      <name val="Century Gothic"/>
      <family val="2"/>
    </font>
    <font>
      <b/>
      <sz val="13"/>
      <color rgb="FFC00000"/>
      <name val="Century Gothic"/>
      <family val="2"/>
    </font>
    <font>
      <sz val="11"/>
      <color indexed="8"/>
      <name val="Calibri"/>
      <family val="2"/>
    </font>
    <font>
      <sz val="10.5"/>
      <color indexed="8"/>
      <name val="Century Gothic"/>
      <family val="2"/>
    </font>
    <font>
      <sz val="12"/>
      <color indexed="8"/>
      <name val="Arial Narrow"/>
      <family val="2"/>
    </font>
    <font>
      <sz val="10"/>
      <color rgb="FF000000"/>
      <name val="Century Gothic"/>
      <family val="2"/>
    </font>
    <font>
      <b/>
      <sz val="11"/>
      <color theme="1"/>
      <name val="Calibri"/>
      <family val="2"/>
      <scheme val="minor"/>
    </font>
    <font>
      <sz val="10.5"/>
      <color theme="1"/>
      <name val="Calibri"/>
      <family val="2"/>
      <scheme val="minor"/>
    </font>
    <font>
      <sz val="11"/>
      <color rgb="FF000000"/>
      <name val="Calibri"/>
      <family val="2"/>
      <charset val="1"/>
    </font>
    <font>
      <b/>
      <sz val="11"/>
      <name val="Calibri"/>
      <family val="2"/>
      <charset val="1"/>
    </font>
    <font>
      <b/>
      <sz val="11"/>
      <color rgb="FFFFFFFF"/>
      <name val="Calibri"/>
      <family val="2"/>
      <charset val="1"/>
    </font>
    <font>
      <sz val="10.5"/>
      <color rgb="FF000000"/>
      <name val="Century Gothic"/>
      <family val="2"/>
    </font>
    <font>
      <sz val="8"/>
      <color theme="1"/>
      <name val="Century Gothic"/>
      <family val="2"/>
    </font>
    <font>
      <sz val="9"/>
      <color rgb="FF000000"/>
      <name val="Century Gothic"/>
      <family val="2"/>
    </font>
    <font>
      <sz val="9.5"/>
      <color theme="1"/>
      <name val="Century Gothic"/>
      <family val="2"/>
    </font>
    <font>
      <b/>
      <sz val="9"/>
      <color theme="1"/>
      <name val="Century Gothic"/>
      <family val="2"/>
    </font>
    <font>
      <sz val="10"/>
      <color theme="1"/>
      <name val="Calibri"/>
      <family val="2"/>
      <scheme val="minor"/>
    </font>
    <font>
      <sz val="12"/>
      <color theme="1"/>
      <name val="Calibri"/>
      <family val="2"/>
      <scheme val="minor"/>
    </font>
    <font>
      <sz val="10"/>
      <name val="Arial"/>
      <family val="2"/>
    </font>
    <font>
      <sz val="10"/>
      <name val="Century Gothic"/>
      <family val="2"/>
    </font>
    <font>
      <sz val="10"/>
      <color theme="1" tint="4.9989318521683403E-2"/>
      <name val="Century Gothic"/>
      <family val="2"/>
    </font>
    <font>
      <sz val="11"/>
      <color rgb="FF000000"/>
      <name val="Calibri"/>
      <family val="2"/>
    </font>
    <font>
      <b/>
      <sz val="11"/>
      <color rgb="FF000000"/>
      <name val="Calibri"/>
      <family val="2"/>
    </font>
    <font>
      <b/>
      <sz val="11"/>
      <color rgb="FFFFFFFF"/>
      <name val="Calibri"/>
      <family val="2"/>
    </font>
    <font>
      <sz val="11"/>
      <color theme="1"/>
      <name val="Arial"/>
      <family val="2"/>
    </font>
    <font>
      <b/>
      <i/>
      <sz val="16"/>
      <color theme="1"/>
      <name val="Arial"/>
      <family val="2"/>
    </font>
    <font>
      <b/>
      <i/>
      <u/>
      <sz val="11"/>
      <color theme="1"/>
      <name val="Arial"/>
      <family val="2"/>
    </font>
    <font>
      <b/>
      <sz val="10"/>
      <color rgb="FF000000"/>
      <name val="Century Gothic"/>
      <family val="2"/>
    </font>
    <font>
      <i/>
      <sz val="11"/>
      <color theme="1" tint="4.9989318521683403E-2"/>
      <name val="Century Gothic"/>
      <family val="2"/>
    </font>
    <font>
      <b/>
      <sz val="12"/>
      <color theme="3" tint="0.39997558519241921"/>
      <name val="Calibri"/>
      <family val="2"/>
      <scheme val="minor"/>
    </font>
    <font>
      <b/>
      <sz val="12"/>
      <name val="Calibri"/>
      <family val="2"/>
      <scheme val="minor"/>
    </font>
    <font>
      <b/>
      <sz val="11"/>
      <color indexed="8"/>
      <name val="Calibri"/>
      <family val="2"/>
    </font>
    <font>
      <b/>
      <sz val="12"/>
      <color theme="1"/>
      <name val="Century Gothic"/>
      <family val="2"/>
    </font>
    <font>
      <b/>
      <sz val="12"/>
      <color rgb="FFC00000"/>
      <name val="Century Gothic"/>
      <family val="2"/>
    </font>
    <font>
      <b/>
      <sz val="21"/>
      <color rgb="FFC00000"/>
      <name val="Century Gothic"/>
      <family val="2"/>
    </font>
    <font>
      <b/>
      <sz val="9"/>
      <color indexed="81"/>
      <name val="Tahoma"/>
      <family val="2"/>
    </font>
    <font>
      <sz val="9"/>
      <color indexed="81"/>
      <name val="Tahoma"/>
      <family val="2"/>
    </font>
    <font>
      <sz val="11"/>
      <color rgb="FFFF0000"/>
      <name val="Calibri"/>
      <family val="2"/>
      <scheme val="minor"/>
    </font>
    <font>
      <sz val="10"/>
      <color rgb="FFFF0000"/>
      <name val="Century Gothic"/>
      <family val="2"/>
    </font>
    <font>
      <u/>
      <sz val="13"/>
      <color theme="1"/>
      <name val="Century Gothic"/>
      <family val="2"/>
    </font>
    <font>
      <u/>
      <sz val="12"/>
      <color theme="1"/>
      <name val="Century Gothic"/>
      <family val="2"/>
    </font>
    <font>
      <i/>
      <sz val="10"/>
      <color theme="1"/>
      <name val="Century Gothic"/>
      <family val="2"/>
    </font>
    <font>
      <b/>
      <sz val="10"/>
      <name val="Century Gothic"/>
      <family val="2"/>
    </font>
    <font>
      <b/>
      <sz val="12"/>
      <color theme="1"/>
      <name val="Calibri"/>
      <family val="2"/>
      <scheme val="minor"/>
    </font>
    <font>
      <sz val="10"/>
      <name val="Arial"/>
      <family val="2"/>
    </font>
    <font>
      <b/>
      <sz val="14"/>
      <name val="Calibri"/>
      <family val="2"/>
      <scheme val="minor"/>
    </font>
    <font>
      <b/>
      <sz val="11"/>
      <color theme="0"/>
      <name val="Century Gothic"/>
      <family val="2"/>
    </font>
    <font>
      <sz val="9"/>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rgb="FF548DD4"/>
        <bgColor indexed="64"/>
      </patternFill>
    </fill>
    <fill>
      <patternFill patternType="solid">
        <fgColor theme="0"/>
        <bgColor indexed="64"/>
      </patternFill>
    </fill>
    <fill>
      <patternFill patternType="solid">
        <fgColor rgb="FF548DD4"/>
        <bgColor rgb="FF3366FF"/>
      </patternFill>
    </fill>
    <fill>
      <patternFill patternType="solid">
        <fgColor theme="0" tint="-0.249977111117893"/>
        <bgColor indexed="64"/>
      </patternFill>
    </fill>
    <fill>
      <patternFill patternType="solid">
        <fgColor rgb="FF548DD4"/>
        <bgColor rgb="FF548DD4"/>
      </patternFill>
    </fill>
    <fill>
      <patternFill patternType="solid">
        <fgColor rgb="FFFFFFFF"/>
        <bgColor rgb="FFFFFFCC"/>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indexed="64"/>
      </right>
      <top/>
      <bottom/>
      <diagonal/>
    </border>
  </borders>
  <cellStyleXfs count="24">
    <xf numFmtId="0" fontId="0" fillId="0" borderId="0"/>
    <xf numFmtId="0" fontId="1" fillId="0" borderId="0"/>
    <xf numFmtId="0" fontId="4" fillId="0" borderId="0"/>
    <xf numFmtId="167"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167" fontId="21" fillId="0" borderId="0" applyFont="0" applyFill="0" applyBorder="0" applyAlignment="0" applyProtection="0"/>
    <xf numFmtId="0" fontId="1" fillId="0" borderId="0"/>
    <xf numFmtId="168" fontId="1" fillId="0" borderId="0" applyFont="0" applyFill="0" applyBorder="0" applyAlignment="0" applyProtection="0"/>
    <xf numFmtId="0" fontId="27" fillId="0" borderId="0"/>
    <xf numFmtId="43" fontId="1" fillId="0" borderId="0" applyFont="0" applyFill="0" applyBorder="0" applyAlignment="0" applyProtection="0"/>
    <xf numFmtId="0" fontId="37" fillId="0" borderId="0"/>
    <xf numFmtId="169" fontId="1" fillId="0" borderId="0" applyFont="0" applyFill="0" applyBorder="0" applyAlignment="0" applyProtection="0"/>
    <xf numFmtId="181" fontId="1" fillId="0" borderId="0" applyFont="0" applyFill="0" applyBorder="0" applyAlignment="0" applyProtection="0"/>
    <xf numFmtId="182" fontId="40" fillId="0" borderId="0"/>
    <xf numFmtId="0" fontId="43" fillId="0" borderId="0"/>
    <xf numFmtId="0" fontId="44" fillId="0" borderId="0">
      <alignment horizontal="center"/>
    </xf>
    <xf numFmtId="0" fontId="44" fillId="0" borderId="0">
      <alignment horizontal="center" textRotation="90"/>
    </xf>
    <xf numFmtId="0" fontId="45" fillId="0" borderId="0"/>
    <xf numFmtId="183" fontId="45" fillId="0" borderId="0"/>
    <xf numFmtId="181" fontId="21" fillId="0" borderId="0" applyFont="0" applyFill="0" applyBorder="0" applyAlignment="0" applyProtection="0"/>
    <xf numFmtId="0" fontId="37" fillId="0" borderId="0"/>
    <xf numFmtId="0" fontId="63" fillId="0" borderId="0"/>
  </cellStyleXfs>
  <cellXfs count="506">
    <xf numFmtId="0" fontId="0" fillId="0" borderId="0" xfId="0"/>
    <xf numFmtId="0" fontId="3" fillId="0" borderId="0" xfId="0" applyFont="1"/>
    <xf numFmtId="0" fontId="0" fillId="0" borderId="0" xfId="0" applyFont="1" applyAlignment="1">
      <alignment vertical="center"/>
    </xf>
    <xf numFmtId="0" fontId="3" fillId="0" borderId="0" xfId="0" applyFont="1" applyFill="1"/>
    <xf numFmtId="0" fontId="3" fillId="0" borderId="0" xfId="0" applyFont="1" applyAlignment="1">
      <alignment horizontal="right" vertical="center"/>
    </xf>
    <xf numFmtId="0" fontId="0" fillId="0" borderId="0" xfId="0" applyFont="1" applyAlignment="1">
      <alignment horizontal="center" vertical="center"/>
    </xf>
    <xf numFmtId="0" fontId="5"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0" xfId="0" applyFont="1" applyAlignment="1">
      <alignmen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166" fontId="8" fillId="0" borderId="1" xfId="0" applyNumberFormat="1" applyFont="1" applyBorder="1" applyAlignment="1">
      <alignment horizontal="left" vertical="center"/>
    </xf>
    <xf numFmtId="49" fontId="8" fillId="0" borderId="1" xfId="0" applyNumberFormat="1" applyFont="1" applyBorder="1" applyAlignment="1">
      <alignment horizontal="left" vertical="center" wrapText="1"/>
    </xf>
    <xf numFmtId="9" fontId="8" fillId="0" borderId="1" xfId="0" applyNumberFormat="1" applyFont="1" applyBorder="1" applyAlignment="1">
      <alignment horizontal="left" vertical="center"/>
    </xf>
    <xf numFmtId="10" fontId="8" fillId="0" borderId="1" xfId="0" applyNumberFormat="1" applyFont="1" applyBorder="1" applyAlignment="1">
      <alignment horizontal="left" vertical="center"/>
    </xf>
    <xf numFmtId="167" fontId="9" fillId="0" borderId="1" xfId="3" applyFont="1" applyBorder="1" applyAlignment="1">
      <alignment vertical="center"/>
    </xf>
    <xf numFmtId="0" fontId="6" fillId="0" borderId="0" xfId="0" applyFont="1"/>
    <xf numFmtId="0" fontId="0" fillId="0" borderId="1" xfId="0" applyFont="1" applyBorder="1" applyAlignment="1">
      <alignment vertical="center"/>
    </xf>
    <xf numFmtId="0" fontId="6" fillId="0" borderId="1" xfId="0" applyFont="1" applyBorder="1" applyAlignment="1">
      <alignment vertical="center"/>
    </xf>
    <xf numFmtId="167" fontId="8" fillId="0" borderId="1" xfId="3" applyFont="1" applyBorder="1" applyAlignment="1">
      <alignment vertical="center"/>
    </xf>
    <xf numFmtId="9" fontId="8" fillId="0" borderId="1" xfId="0" applyNumberFormat="1" applyFont="1" applyBorder="1" applyAlignment="1">
      <alignment vertical="center"/>
    </xf>
    <xf numFmtId="0" fontId="8" fillId="3" borderId="1" xfId="0" applyFont="1" applyFill="1" applyBorder="1" applyAlignment="1">
      <alignment vertical="center"/>
    </xf>
    <xf numFmtId="0" fontId="8" fillId="0" borderId="2" xfId="0" applyFont="1" applyBorder="1" applyAlignment="1">
      <alignment vertical="center"/>
    </xf>
    <xf numFmtId="0" fontId="8" fillId="0" borderId="0" xfId="0" applyFont="1" applyAlignment="1">
      <alignment horizontal="center" vertical="center"/>
    </xf>
    <xf numFmtId="0" fontId="14" fillId="0" borderId="1" xfId="0" applyFont="1" applyBorder="1" applyAlignment="1">
      <alignment vertical="center"/>
    </xf>
    <xf numFmtId="167" fontId="9" fillId="0" borderId="2" xfId="3" applyFont="1" applyBorder="1" applyAlignment="1">
      <alignment vertical="center"/>
    </xf>
    <xf numFmtId="10" fontId="0" fillId="0" borderId="0" xfId="4" applyNumberFormat="1" applyFont="1" applyAlignment="1">
      <alignment vertical="center"/>
    </xf>
    <xf numFmtId="4" fontId="0" fillId="0" borderId="0" xfId="0" applyNumberFormat="1" applyFont="1" applyAlignment="1">
      <alignment vertical="center"/>
    </xf>
    <xf numFmtId="10" fontId="2" fillId="2" borderId="1" xfId="4"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10" fontId="8" fillId="0" borderId="1" xfId="4" applyNumberFormat="1" applyFont="1" applyBorder="1" applyAlignment="1">
      <alignment vertical="center"/>
    </xf>
    <xf numFmtId="170" fontId="0" fillId="0" borderId="0" xfId="0" applyNumberFormat="1" applyFont="1" applyAlignment="1">
      <alignment horizontal="center" vertical="center"/>
    </xf>
    <xf numFmtId="170" fontId="0" fillId="0" borderId="0" xfId="0" applyNumberFormat="1" applyFont="1" applyAlignment="1">
      <alignment vertical="center"/>
    </xf>
    <xf numFmtId="170" fontId="2" fillId="2" borderId="1" xfId="0" applyNumberFormat="1" applyFont="1" applyFill="1" applyBorder="1" applyAlignment="1">
      <alignment horizontal="center" vertical="center"/>
    </xf>
    <xf numFmtId="167" fontId="9" fillId="3" borderId="1" xfId="3" applyFont="1" applyFill="1" applyBorder="1" applyAlignment="1">
      <alignment vertical="center"/>
    </xf>
    <xf numFmtId="0" fontId="10" fillId="0" borderId="0" xfId="0" applyFont="1" applyAlignment="1">
      <alignment horizontal="center"/>
    </xf>
    <xf numFmtId="167" fontId="9" fillId="0" borderId="1" xfId="3"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xf>
    <xf numFmtId="167" fontId="8" fillId="0" borderId="1" xfId="3" applyFont="1" applyBorder="1" applyAlignment="1">
      <alignment horizontal="left" vertical="center"/>
    </xf>
    <xf numFmtId="0" fontId="8" fillId="3" borderId="1" xfId="0" applyFont="1" applyFill="1" applyBorder="1" applyAlignment="1">
      <alignment horizontal="left" vertical="center"/>
    </xf>
    <xf numFmtId="167" fontId="8" fillId="3" borderId="1" xfId="3" applyFont="1" applyFill="1" applyBorder="1" applyAlignment="1">
      <alignment horizontal="left" vertical="center"/>
    </xf>
    <xf numFmtId="0" fontId="15" fillId="0" borderId="0" xfId="0" applyFont="1"/>
    <xf numFmtId="0" fontId="15" fillId="0" borderId="0" xfId="0" applyFont="1" applyAlignment="1">
      <alignment horizontal="right" vertical="center"/>
    </xf>
    <xf numFmtId="171" fontId="0" fillId="0" borderId="0" xfId="0" applyNumberFormat="1" applyFont="1" applyAlignment="1">
      <alignment vertical="center"/>
    </xf>
    <xf numFmtId="0" fontId="16" fillId="0" borderId="1" xfId="0" applyFont="1" applyBorder="1" applyAlignment="1">
      <alignment vertical="center"/>
    </xf>
    <xf numFmtId="0" fontId="8" fillId="0" borderId="1" xfId="0" applyFont="1" applyBorder="1" applyAlignment="1"/>
    <xf numFmtId="0" fontId="8" fillId="0" borderId="0" xfId="0" applyFont="1"/>
    <xf numFmtId="0" fontId="8" fillId="0" borderId="1" xfId="0" applyFont="1" applyBorder="1"/>
    <xf numFmtId="0" fontId="17" fillId="0" borderId="1" xfId="0" applyFont="1" applyBorder="1" applyAlignment="1">
      <alignment vertical="center"/>
    </xf>
    <xf numFmtId="173" fontId="8" fillId="0" borderId="1" xfId="0" applyNumberFormat="1" applyFont="1" applyBorder="1" applyAlignment="1">
      <alignment vertical="center"/>
    </xf>
    <xf numFmtId="0" fontId="18" fillId="0" borderId="1" xfId="0" applyFont="1" applyBorder="1" applyAlignment="1">
      <alignment vertical="center"/>
    </xf>
    <xf numFmtId="10" fontId="8" fillId="0" borderId="1" xfId="0" applyNumberFormat="1" applyFont="1" applyBorder="1" applyAlignment="1">
      <alignment vertical="center"/>
    </xf>
    <xf numFmtId="173" fontId="8" fillId="3" borderId="1" xfId="0" applyNumberFormat="1" applyFont="1" applyFill="1" applyBorder="1" applyAlignment="1">
      <alignment vertical="center"/>
    </xf>
    <xf numFmtId="0" fontId="18" fillId="0" borderId="1" xfId="0" applyFont="1" applyBorder="1" applyAlignment="1">
      <alignment horizontal="left" vertical="center"/>
    </xf>
    <xf numFmtId="0" fontId="8" fillId="0" borderId="1" xfId="0" applyFont="1" applyFill="1" applyBorder="1" applyAlignment="1">
      <alignment vertical="center"/>
    </xf>
    <xf numFmtId="167" fontId="9" fillId="0" borderId="1" xfId="3" applyFont="1" applyFill="1" applyBorder="1" applyAlignment="1">
      <alignment vertical="center"/>
    </xf>
    <xf numFmtId="171" fontId="2" fillId="2" borderId="1" xfId="0" applyNumberFormat="1" applyFont="1" applyFill="1" applyBorder="1" applyAlignment="1">
      <alignment horizontal="center" vertical="center"/>
    </xf>
    <xf numFmtId="0" fontId="19" fillId="0" borderId="0" xfId="0" applyFont="1"/>
    <xf numFmtId="0" fontId="20" fillId="0" borderId="0" xfId="0" applyFont="1"/>
    <xf numFmtId="0" fontId="18" fillId="0" borderId="1" xfId="0" applyFont="1" applyFill="1" applyBorder="1" applyAlignment="1">
      <alignment horizontal="left" vertical="center"/>
    </xf>
    <xf numFmtId="167" fontId="22" fillId="0" borderId="1" xfId="7" applyFont="1" applyBorder="1" applyAlignment="1">
      <alignment vertical="center"/>
    </xf>
    <xf numFmtId="0" fontId="18" fillId="0" borderId="1" xfId="0" applyFont="1" applyBorder="1" applyAlignment="1">
      <alignment horizontal="right" vertical="center"/>
    </xf>
    <xf numFmtId="0" fontId="18" fillId="0" borderId="0" xfId="0" applyFont="1" applyAlignment="1">
      <alignment vertical="center"/>
    </xf>
    <xf numFmtId="4" fontId="8" fillId="0" borderId="0" xfId="0" applyNumberFormat="1" applyFont="1" applyAlignment="1">
      <alignment vertical="center"/>
    </xf>
    <xf numFmtId="0" fontId="18" fillId="0" borderId="0" xfId="0" applyFont="1"/>
    <xf numFmtId="0" fontId="17" fillId="0" borderId="0" xfId="0" applyFont="1" applyAlignment="1">
      <alignment horizontal="left"/>
    </xf>
    <xf numFmtId="0" fontId="17" fillId="0" borderId="0" xfId="0" applyFont="1"/>
    <xf numFmtId="0" fontId="23" fillId="0" borderId="0" xfId="0" applyFont="1"/>
    <xf numFmtId="6" fontId="8" fillId="3" borderId="1" xfId="0" applyNumberFormat="1" applyFont="1" applyFill="1" applyBorder="1" applyAlignment="1">
      <alignment horizontal="left" vertical="center"/>
    </xf>
    <xf numFmtId="0" fontId="8" fillId="0" borderId="1" xfId="0" applyFont="1" applyBorder="1" applyAlignment="1">
      <alignment horizontal="center" vertical="center"/>
    </xf>
    <xf numFmtId="10" fontId="8" fillId="0" borderId="1" xfId="4" applyNumberFormat="1" applyFont="1" applyBorder="1" applyAlignment="1">
      <alignment horizontal="left" vertical="center"/>
    </xf>
    <xf numFmtId="167" fontId="8" fillId="0" borderId="1" xfId="3" applyFont="1" applyBorder="1" applyAlignment="1">
      <alignment horizontal="center" vertical="center"/>
    </xf>
    <xf numFmtId="0" fontId="8" fillId="0" borderId="1" xfId="0" applyFont="1" applyBorder="1" applyAlignment="1">
      <alignment horizontal="right" vertical="center"/>
    </xf>
    <xf numFmtId="2" fontId="8" fillId="0" borderId="1" xfId="0" applyNumberFormat="1" applyFont="1" applyBorder="1" applyAlignment="1">
      <alignment horizontal="right" vertical="center"/>
    </xf>
    <xf numFmtId="167" fontId="8" fillId="0" borderId="1" xfId="3" applyNumberFormat="1" applyFont="1" applyBorder="1" applyAlignment="1">
      <alignment horizontal="center" vertical="center"/>
    </xf>
    <xf numFmtId="0" fontId="9" fillId="0" borderId="1" xfId="0" applyFont="1" applyBorder="1" applyAlignment="1">
      <alignment vertical="center"/>
    </xf>
    <xf numFmtId="167" fontId="9" fillId="0" borderId="1" xfId="0" applyNumberFormat="1" applyFont="1" applyFill="1" applyBorder="1" applyAlignment="1">
      <alignment vertical="center"/>
    </xf>
    <xf numFmtId="167" fontId="8" fillId="3" borderId="1" xfId="3" applyFont="1" applyFill="1" applyBorder="1" applyAlignment="1">
      <alignment vertical="center"/>
    </xf>
    <xf numFmtId="0" fontId="8" fillId="3" borderId="1" xfId="0" applyFont="1" applyFill="1" applyBorder="1" applyAlignment="1">
      <alignment horizontal="right" vertical="center"/>
    </xf>
    <xf numFmtId="0" fontId="8" fillId="3" borderId="1" xfId="0" applyFont="1" applyFill="1" applyBorder="1" applyAlignment="1">
      <alignment vertical="center" wrapText="1"/>
    </xf>
    <xf numFmtId="0" fontId="0" fillId="3" borderId="0" xfId="0" applyFont="1" applyFill="1" applyAlignment="1">
      <alignment vertical="center"/>
    </xf>
    <xf numFmtId="9" fontId="8" fillId="3" borderId="1" xfId="0" applyNumberFormat="1" applyFont="1" applyFill="1" applyBorder="1" applyAlignment="1">
      <alignment horizontal="right" vertical="center"/>
    </xf>
    <xf numFmtId="0" fontId="6" fillId="3" borderId="1" xfId="0" applyFont="1" applyFill="1" applyBorder="1" applyAlignment="1">
      <alignment vertical="center"/>
    </xf>
    <xf numFmtId="167" fontId="8" fillId="3" borderId="1" xfId="3" applyFont="1" applyFill="1" applyBorder="1" applyAlignment="1">
      <alignment horizontal="right"/>
    </xf>
    <xf numFmtId="173" fontId="9" fillId="0" borderId="1" xfId="0" applyNumberFormat="1" applyFont="1" applyBorder="1" applyAlignment="1">
      <alignment vertical="center"/>
    </xf>
    <xf numFmtId="0" fontId="8" fillId="0" borderId="2" xfId="0" applyFont="1" applyBorder="1" applyAlignment="1">
      <alignment horizontal="left" vertical="center"/>
    </xf>
    <xf numFmtId="167" fontId="9" fillId="0" borderId="2" xfId="3" applyFont="1" applyBorder="1" applyAlignment="1">
      <alignment horizontal="right" vertical="center"/>
    </xf>
    <xf numFmtId="9" fontId="8" fillId="3" borderId="1" xfId="0" applyNumberFormat="1" applyFont="1" applyFill="1" applyBorder="1" applyAlignment="1">
      <alignment vertical="center"/>
    </xf>
    <xf numFmtId="0" fontId="0" fillId="0" borderId="0" xfId="0" applyFont="1" applyAlignment="1">
      <alignment horizontal="right" vertical="center"/>
    </xf>
    <xf numFmtId="174" fontId="8" fillId="0" borderId="2" xfId="0" applyNumberFormat="1" applyFont="1" applyBorder="1" applyAlignment="1">
      <alignment horizontal="right" vertical="center"/>
    </xf>
    <xf numFmtId="171" fontId="8" fillId="0" borderId="2" xfId="0" applyNumberFormat="1" applyFont="1" applyBorder="1" applyAlignment="1">
      <alignment horizontal="right" vertical="center"/>
    </xf>
    <xf numFmtId="0" fontId="8" fillId="0" borderId="2" xfId="0" applyFont="1" applyBorder="1" applyAlignment="1">
      <alignment vertical="top"/>
    </xf>
    <xf numFmtId="4" fontId="8" fillId="0" borderId="1" xfId="0" applyNumberFormat="1" applyFont="1" applyBorder="1" applyAlignment="1">
      <alignment horizontal="right" vertical="center"/>
    </xf>
    <xf numFmtId="0" fontId="8" fillId="0" borderId="1" xfId="0" applyFont="1" applyBorder="1" applyAlignment="1">
      <alignment vertical="top"/>
    </xf>
    <xf numFmtId="171" fontId="8" fillId="0" borderId="1" xfId="0" applyNumberFormat="1" applyFont="1" applyBorder="1" applyAlignment="1">
      <alignment horizontal="right" vertical="center"/>
    </xf>
    <xf numFmtId="167" fontId="9" fillId="0" borderId="1" xfId="3" applyFont="1" applyBorder="1" applyAlignment="1">
      <alignment horizontal="right" vertical="center"/>
    </xf>
    <xf numFmtId="0" fontId="24" fillId="0" borderId="0" xfId="0" applyFont="1"/>
    <xf numFmtId="175" fontId="8" fillId="3" borderId="1" xfId="0" applyNumberFormat="1" applyFont="1" applyFill="1" applyBorder="1" applyAlignment="1">
      <alignment vertical="center"/>
    </xf>
    <xf numFmtId="0" fontId="0" fillId="3" borderId="0" xfId="0" applyFill="1" applyAlignment="1">
      <alignment vertical="center"/>
    </xf>
    <xf numFmtId="176" fontId="8" fillId="3" borderId="1" xfId="0" applyNumberFormat="1" applyFont="1" applyFill="1" applyBorder="1" applyAlignment="1">
      <alignment vertical="center"/>
    </xf>
    <xf numFmtId="0" fontId="8" fillId="0" borderId="1" xfId="8" applyFont="1" applyBorder="1" applyAlignment="1">
      <alignment vertical="center"/>
    </xf>
    <xf numFmtId="0" fontId="8" fillId="0" borderId="1" xfId="8" applyFont="1" applyBorder="1" applyAlignment="1">
      <alignment horizontal="center" vertical="center"/>
    </xf>
    <xf numFmtId="10" fontId="8" fillId="0" borderId="1" xfId="8" applyNumberFormat="1" applyFont="1" applyBorder="1" applyAlignment="1">
      <alignment vertical="center"/>
    </xf>
    <xf numFmtId="0" fontId="8" fillId="0" borderId="1" xfId="8" applyFont="1" applyBorder="1" applyAlignment="1">
      <alignment vertical="center" wrapText="1"/>
    </xf>
    <xf numFmtId="0" fontId="8" fillId="0" borderId="1" xfId="8" applyFont="1" applyBorder="1" applyAlignment="1">
      <alignment horizontal="left" vertical="center"/>
    </xf>
    <xf numFmtId="168" fontId="0" fillId="0" borderId="0" xfId="9" applyFont="1" applyAlignment="1">
      <alignment vertical="center"/>
    </xf>
    <xf numFmtId="0" fontId="3" fillId="0" borderId="0" xfId="0" applyFont="1" applyAlignment="1">
      <alignment horizontal="right" vertical="center" wrapText="1"/>
    </xf>
    <xf numFmtId="0" fontId="0" fillId="0" borderId="0" xfId="0" applyFont="1" applyAlignment="1">
      <alignment vertical="center" wrapText="1"/>
    </xf>
    <xf numFmtId="0" fontId="8" fillId="0" borderId="1" xfId="0" applyFont="1" applyBorder="1" applyAlignment="1">
      <alignment vertical="center" wrapText="1" shrinkToFit="1"/>
    </xf>
    <xf numFmtId="0" fontId="14" fillId="0" borderId="1" xfId="0" applyFont="1" applyBorder="1" applyAlignment="1">
      <alignment vertical="center" wrapText="1"/>
    </xf>
    <xf numFmtId="9" fontId="8" fillId="0" borderId="1" xfId="0" applyNumberFormat="1" applyFont="1" applyBorder="1" applyAlignment="1">
      <alignment horizontal="right" vertical="center"/>
    </xf>
    <xf numFmtId="0" fontId="6" fillId="0" borderId="0" xfId="0" applyFont="1" applyAlignment="1">
      <alignment vertical="center"/>
    </xf>
    <xf numFmtId="167" fontId="9" fillId="0" borderId="1" xfId="0" applyNumberFormat="1" applyFont="1" applyBorder="1" applyAlignment="1">
      <alignment horizontal="left" vertical="center"/>
    </xf>
    <xf numFmtId="167" fontId="8" fillId="0" borderId="1" xfId="0" applyNumberFormat="1" applyFont="1" applyBorder="1" applyAlignment="1">
      <alignment vertical="center"/>
    </xf>
    <xf numFmtId="0" fontId="25" fillId="0" borderId="0" xfId="0" applyFont="1" applyAlignment="1">
      <alignment vertical="center"/>
    </xf>
    <xf numFmtId="0" fontId="8" fillId="0" borderId="0" xfId="0" applyFont="1" applyFill="1" applyBorder="1" applyAlignment="1">
      <alignment vertical="center"/>
    </xf>
    <xf numFmtId="4" fontId="8" fillId="0" borderId="1" xfId="0" applyNumberFormat="1" applyFont="1" applyBorder="1" applyAlignment="1">
      <alignment vertical="center"/>
    </xf>
    <xf numFmtId="0" fontId="28" fillId="0" borderId="0" xfId="10" applyFont="1"/>
    <xf numFmtId="0" fontId="27" fillId="0" borderId="0" xfId="10"/>
    <xf numFmtId="0" fontId="28" fillId="0" borderId="0" xfId="10" applyFont="1" applyAlignment="1">
      <alignment horizontal="right" vertical="center"/>
    </xf>
    <xf numFmtId="0" fontId="27" fillId="0" borderId="0" xfId="10" applyFont="1" applyAlignment="1"/>
    <xf numFmtId="0" fontId="29" fillId="4" borderId="1" xfId="10" applyFont="1" applyFill="1" applyBorder="1" applyAlignment="1">
      <alignment horizontal="center" vertical="center"/>
    </xf>
    <xf numFmtId="0" fontId="29" fillId="4" borderId="1" xfId="10" applyFont="1" applyFill="1" applyBorder="1" applyAlignment="1">
      <alignment horizontal="center" vertical="center" wrapText="1"/>
    </xf>
    <xf numFmtId="0" fontId="24" fillId="0" borderId="0" xfId="10" applyFont="1" applyAlignment="1">
      <alignment vertical="center"/>
    </xf>
    <xf numFmtId="0" fontId="8" fillId="0" borderId="1" xfId="0" applyFont="1" applyBorder="1" applyAlignment="1">
      <alignment vertical="justify"/>
    </xf>
    <xf numFmtId="10" fontId="8" fillId="0" borderId="1" xfId="0" applyNumberFormat="1" applyFont="1" applyBorder="1" applyAlignment="1">
      <alignment horizontal="right" vertical="center"/>
    </xf>
    <xf numFmtId="167" fontId="8" fillId="0" borderId="1" xfId="3" applyFont="1" applyBorder="1" applyAlignment="1">
      <alignment horizontal="right" vertical="center"/>
    </xf>
    <xf numFmtId="0" fontId="16" fillId="0" borderId="0" xfId="0" applyFont="1" applyBorder="1" applyAlignment="1">
      <alignment vertical="center"/>
    </xf>
    <xf numFmtId="177" fontId="8" fillId="0" borderId="0" xfId="0" applyNumberFormat="1" applyFont="1" applyBorder="1" applyAlignment="1">
      <alignment vertical="center"/>
    </xf>
    <xf numFmtId="173" fontId="8" fillId="0" borderId="1" xfId="0" applyNumberFormat="1" applyFont="1" applyBorder="1" applyAlignment="1">
      <alignment horizontal="right" vertical="center"/>
    </xf>
    <xf numFmtId="174" fontId="8" fillId="0" borderId="1" xfId="0" applyNumberFormat="1" applyFont="1" applyBorder="1" applyAlignment="1">
      <alignment horizontal="right" vertical="center"/>
    </xf>
    <xf numFmtId="9" fontId="8" fillId="0" borderId="0" xfId="0" applyNumberFormat="1" applyFont="1" applyBorder="1" applyAlignment="1">
      <alignment horizontal="right" vertical="center"/>
    </xf>
    <xf numFmtId="173" fontId="8" fillId="0" borderId="0" xfId="0" applyNumberFormat="1" applyFont="1" applyBorder="1" applyAlignment="1">
      <alignment horizontal="right" vertical="center"/>
    </xf>
    <xf numFmtId="0" fontId="8" fillId="0" borderId="0" xfId="0" applyFont="1" applyAlignment="1">
      <alignment horizontal="right" vertical="center"/>
    </xf>
    <xf numFmtId="0" fontId="9" fillId="3" borderId="1" xfId="0" applyFont="1" applyFill="1" applyBorder="1" applyAlignment="1">
      <alignment vertical="center"/>
    </xf>
    <xf numFmtId="177" fontId="9" fillId="3" borderId="1" xfId="0" applyNumberFormat="1" applyFont="1" applyFill="1" applyBorder="1" applyAlignment="1">
      <alignment vertical="center"/>
    </xf>
    <xf numFmtId="177" fontId="9" fillId="0" borderId="0" xfId="0" applyNumberFormat="1" applyFont="1" applyBorder="1" applyAlignment="1">
      <alignment vertical="center"/>
    </xf>
    <xf numFmtId="0" fontId="9" fillId="0" borderId="0" xfId="0" applyFont="1" applyAlignment="1">
      <alignment vertical="center"/>
    </xf>
    <xf numFmtId="173" fontId="8" fillId="3" borderId="1" xfId="0" applyNumberFormat="1" applyFont="1" applyFill="1" applyBorder="1" applyAlignment="1">
      <alignment horizontal="right" vertical="center"/>
    </xf>
    <xf numFmtId="9" fontId="8" fillId="3" borderId="1" xfId="4" applyFont="1" applyFill="1" applyBorder="1" applyAlignment="1">
      <alignment horizontal="right" vertical="center"/>
    </xf>
    <xf numFmtId="0" fontId="14" fillId="3" borderId="1" xfId="0" applyFont="1" applyFill="1" applyBorder="1" applyAlignment="1">
      <alignment vertical="center"/>
    </xf>
    <xf numFmtId="178" fontId="27" fillId="0" borderId="0" xfId="10" applyNumberFormat="1"/>
    <xf numFmtId="168" fontId="8" fillId="0" borderId="0" xfId="0" applyNumberFormat="1" applyFont="1" applyAlignment="1">
      <alignment vertical="center"/>
    </xf>
    <xf numFmtId="10" fontId="8" fillId="3" borderId="1" xfId="4" applyNumberFormat="1" applyFont="1" applyFill="1" applyBorder="1" applyAlignment="1">
      <alignment vertical="center"/>
    </xf>
    <xf numFmtId="0" fontId="33" fillId="3" borderId="1" xfId="0" applyFont="1" applyFill="1" applyBorder="1" applyAlignment="1">
      <alignment vertical="center"/>
    </xf>
    <xf numFmtId="167" fontId="9" fillId="3" borderId="1" xfId="3"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Alignment="1">
      <alignment vertical="center"/>
    </xf>
    <xf numFmtId="2" fontId="0" fillId="0" borderId="0" xfId="0" applyNumberFormat="1"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2" fillId="2" borderId="8" xfId="0" applyFont="1" applyFill="1" applyBorder="1" applyAlignment="1">
      <alignment horizontal="center" vertical="center"/>
    </xf>
    <xf numFmtId="49" fontId="8" fillId="3" borderId="1" xfId="0" applyNumberFormat="1" applyFont="1" applyFill="1" applyBorder="1" applyAlignment="1">
      <alignment wrapText="1"/>
    </xf>
    <xf numFmtId="49" fontId="16" fillId="3" borderId="1" xfId="0" applyNumberFormat="1" applyFont="1" applyFill="1" applyBorder="1" applyAlignment="1">
      <alignment wrapText="1"/>
    </xf>
    <xf numFmtId="0" fontId="8" fillId="3" borderId="1" xfId="0" applyFont="1" applyFill="1" applyBorder="1" applyAlignment="1">
      <alignment wrapText="1"/>
    </xf>
    <xf numFmtId="0" fontId="8" fillId="3" borderId="1" xfId="0" applyFont="1" applyFill="1" applyBorder="1" applyAlignment="1"/>
    <xf numFmtId="0" fontId="16" fillId="3" borderId="1" xfId="0" applyFont="1" applyFill="1" applyBorder="1" applyAlignment="1">
      <alignment wrapText="1"/>
    </xf>
    <xf numFmtId="180" fontId="8" fillId="0" borderId="1" xfId="0" applyNumberFormat="1" applyFont="1" applyBorder="1" applyAlignment="1"/>
    <xf numFmtId="167" fontId="9" fillId="3" borderId="1" xfId="3" applyFont="1" applyFill="1" applyBorder="1" applyAlignment="1">
      <alignment horizontal="right"/>
    </xf>
    <xf numFmtId="167" fontId="8" fillId="0" borderId="1" xfId="3" applyFont="1" applyBorder="1" applyAlignment="1">
      <alignment horizontal="right"/>
    </xf>
    <xf numFmtId="167" fontId="9" fillId="0" borderId="1" xfId="3" applyFont="1" applyBorder="1" applyAlignment="1">
      <alignment horizontal="right"/>
    </xf>
    <xf numFmtId="0" fontId="8" fillId="3" borderId="2" xfId="0" applyFont="1" applyFill="1" applyBorder="1" applyAlignment="1">
      <alignment horizontal="right" vertical="center"/>
    </xf>
    <xf numFmtId="0" fontId="14" fillId="0" borderId="2" xfId="0" applyFont="1" applyBorder="1" applyAlignment="1">
      <alignment vertical="center"/>
    </xf>
    <xf numFmtId="0" fontId="34" fillId="0" borderId="1" xfId="0" applyFont="1" applyBorder="1" applyAlignment="1">
      <alignment vertical="center"/>
    </xf>
    <xf numFmtId="0" fontId="0" fillId="0" borderId="0"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2" xfId="0" applyFont="1" applyBorder="1" applyAlignment="1">
      <alignment horizontal="left" vertical="center"/>
    </xf>
    <xf numFmtId="0" fontId="8" fillId="0" borderId="12" xfId="0" applyNumberFormat="1" applyFont="1" applyBorder="1" applyAlignment="1">
      <alignment horizontal="left" vertical="center"/>
    </xf>
    <xf numFmtId="0" fontId="8" fillId="0" borderId="4" xfId="0" applyFont="1" applyBorder="1" applyAlignment="1">
      <alignment vertical="center"/>
    </xf>
    <xf numFmtId="173" fontId="9" fillId="0" borderId="2" xfId="3" applyNumberFormat="1" applyFont="1" applyBorder="1" applyAlignment="1">
      <alignment vertical="center"/>
    </xf>
    <xf numFmtId="173" fontId="9" fillId="0" borderId="1" xfId="3" applyNumberFormat="1" applyFont="1" applyBorder="1" applyAlignment="1">
      <alignment vertical="center"/>
    </xf>
    <xf numFmtId="0" fontId="8" fillId="0" borderId="0" xfId="0" applyNumberFormat="1" applyFont="1" applyBorder="1" applyAlignment="1">
      <alignment horizontal="left" vertical="center"/>
    </xf>
    <xf numFmtId="9" fontId="8" fillId="0" borderId="0" xfId="0" applyNumberFormat="1" applyFont="1" applyBorder="1" applyAlignment="1">
      <alignment vertical="center"/>
    </xf>
    <xf numFmtId="173" fontId="8" fillId="0" borderId="0" xfId="3" applyNumberFormat="1" applyFont="1" applyBorder="1" applyAlignment="1">
      <alignment vertical="center"/>
    </xf>
    <xf numFmtId="0" fontId="35" fillId="0" borderId="0" xfId="0" applyFont="1" applyAlignment="1">
      <alignment vertical="center"/>
    </xf>
    <xf numFmtId="0" fontId="35" fillId="0" borderId="0" xfId="0" applyFont="1" applyBorder="1" applyAlignment="1">
      <alignment vertical="center"/>
    </xf>
    <xf numFmtId="0" fontId="2" fillId="2" borderId="1" xfId="0" applyFont="1"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4" fontId="8" fillId="0" borderId="1" xfId="0" applyNumberFormat="1" applyFont="1" applyBorder="1" applyAlignment="1">
      <alignment horizontal="left" vertical="center"/>
    </xf>
    <xf numFmtId="43" fontId="0" fillId="0" borderId="0" xfId="11" applyFont="1" applyAlignment="1">
      <alignment vertical="center"/>
    </xf>
    <xf numFmtId="43" fontId="0" fillId="0" borderId="0" xfId="0" applyNumberFormat="1" applyFont="1" applyAlignment="1">
      <alignment vertical="center"/>
    </xf>
    <xf numFmtId="2" fontId="0" fillId="0" borderId="0" xfId="0" applyNumberFormat="1" applyFont="1" applyAlignment="1">
      <alignment vertical="center"/>
    </xf>
    <xf numFmtId="167" fontId="0" fillId="0" borderId="0" xfId="3" applyFont="1" applyBorder="1" applyAlignment="1">
      <alignment vertical="center"/>
    </xf>
    <xf numFmtId="0" fontId="0" fillId="3" borderId="0" xfId="0" applyFont="1" applyFill="1" applyBorder="1" applyAlignment="1">
      <alignment vertical="center"/>
    </xf>
    <xf numFmtId="166" fontId="8" fillId="3" borderId="1" xfId="0" applyNumberFormat="1" applyFont="1" applyFill="1" applyBorder="1" applyAlignment="1">
      <alignment horizontal="left" vertical="center"/>
    </xf>
    <xf numFmtId="169" fontId="9" fillId="3" borderId="1" xfId="0" applyNumberFormat="1" applyFont="1" applyFill="1" applyBorder="1" applyAlignment="1">
      <alignment vertical="center"/>
    </xf>
    <xf numFmtId="0" fontId="8" fillId="3" borderId="1" xfId="0" applyFont="1" applyFill="1" applyBorder="1" applyAlignment="1">
      <alignment horizontal="right"/>
    </xf>
    <xf numFmtId="0" fontId="16" fillId="0" borderId="0" xfId="0" applyFont="1" applyAlignment="1">
      <alignment vertical="center"/>
    </xf>
    <xf numFmtId="0" fontId="8" fillId="0" borderId="0" xfId="0" applyFont="1" applyAlignment="1">
      <alignment vertical="top"/>
    </xf>
    <xf numFmtId="0" fontId="8" fillId="0" borderId="0" xfId="0" applyFont="1" applyAlignment="1"/>
    <xf numFmtId="44" fontId="8" fillId="3" borderId="1" xfId="5" applyFont="1" applyFill="1" applyBorder="1" applyAlignment="1">
      <alignment horizontal="right" vertical="center"/>
    </xf>
    <xf numFmtId="169" fontId="8" fillId="3" borderId="1" xfId="0" applyNumberFormat="1" applyFont="1" applyFill="1" applyBorder="1" applyAlignment="1">
      <alignment horizontal="right" vertical="center"/>
    </xf>
    <xf numFmtId="9" fontId="8" fillId="0" borderId="1" xfId="0" applyNumberFormat="1" applyFont="1" applyBorder="1" applyAlignment="1">
      <alignment horizontal="right"/>
    </xf>
    <xf numFmtId="167" fontId="8" fillId="0" borderId="1" xfId="3" applyNumberFormat="1" applyFont="1" applyBorder="1" applyAlignment="1">
      <alignment horizontal="right" vertical="center"/>
    </xf>
    <xf numFmtId="0" fontId="8" fillId="0" borderId="1" xfId="0" quotePrefix="1" applyFont="1" applyBorder="1" applyAlignment="1">
      <alignment vertical="center"/>
    </xf>
    <xf numFmtId="0" fontId="16" fillId="0" borderId="1" xfId="0" applyFont="1" applyBorder="1" applyAlignment="1">
      <alignment horizontal="left" vertical="center"/>
    </xf>
    <xf numFmtId="169" fontId="0" fillId="0" borderId="0" xfId="13" applyFont="1" applyAlignment="1">
      <alignment vertical="center"/>
    </xf>
    <xf numFmtId="169" fontId="2" fillId="2" borderId="1" xfId="13" applyFont="1" applyFill="1" applyBorder="1" applyAlignment="1">
      <alignment horizontal="center" vertical="center" wrapText="1"/>
    </xf>
    <xf numFmtId="169" fontId="8" fillId="0" borderId="1" xfId="13" applyFont="1" applyBorder="1" applyAlignment="1">
      <alignment horizontal="right"/>
    </xf>
    <xf numFmtId="169" fontId="8" fillId="0" borderId="1" xfId="13" applyFont="1" applyBorder="1" applyAlignment="1">
      <alignment horizontal="center" vertical="center"/>
    </xf>
    <xf numFmtId="169" fontId="8" fillId="0" borderId="1" xfId="13" applyFont="1" applyBorder="1" applyAlignment="1">
      <alignment vertical="center"/>
    </xf>
    <xf numFmtId="9" fontId="8" fillId="0" borderId="1" xfId="13" applyNumberFormat="1" applyFont="1" applyBorder="1" applyAlignment="1">
      <alignment vertical="center"/>
    </xf>
    <xf numFmtId="10" fontId="8" fillId="0" borderId="1" xfId="13" applyNumberFormat="1" applyFont="1" applyBorder="1" applyAlignment="1">
      <alignment vertical="center"/>
    </xf>
    <xf numFmtId="169" fontId="6" fillId="0" borderId="0" xfId="13" applyFont="1" applyAlignment="1">
      <alignment vertical="center"/>
    </xf>
    <xf numFmtId="0" fontId="8" fillId="0" borderId="1" xfId="0" applyFont="1" applyBorder="1" applyAlignment="1">
      <alignment horizontal="left" vertical="top" wrapText="1"/>
    </xf>
    <xf numFmtId="0" fontId="38" fillId="0" borderId="1" xfId="0" applyFont="1" applyBorder="1" applyAlignment="1">
      <alignment vertical="center"/>
    </xf>
    <xf numFmtId="0" fontId="8" fillId="0" borderId="1" xfId="0" applyFont="1" applyBorder="1" applyAlignment="1">
      <alignment vertical="top" wrapText="1"/>
    </xf>
    <xf numFmtId="0" fontId="8" fillId="3" borderId="1" xfId="0" applyFont="1" applyFill="1" applyBorder="1" applyAlignment="1">
      <alignment horizontal="center" vertical="center"/>
    </xf>
    <xf numFmtId="2" fontId="38" fillId="3" borderId="1" xfId="0" applyNumberFormat="1" applyFont="1" applyFill="1" applyBorder="1" applyAlignment="1">
      <alignment horizontal="left" vertical="center"/>
    </xf>
    <xf numFmtId="0" fontId="8" fillId="0" borderId="1" xfId="0" applyFont="1" applyBorder="1" applyAlignment="1">
      <alignment horizontal="left" wrapText="1"/>
    </xf>
    <xf numFmtId="0" fontId="8" fillId="3" borderId="1" xfId="0" applyFont="1" applyFill="1" applyBorder="1" applyAlignment="1">
      <alignment horizontal="left" vertical="top" wrapText="1"/>
    </xf>
    <xf numFmtId="0" fontId="8" fillId="0" borderId="2" xfId="0" applyFont="1" applyBorder="1" applyAlignment="1">
      <alignment horizontal="left" vertical="top" wrapText="1"/>
    </xf>
    <xf numFmtId="2" fontId="38" fillId="3" borderId="1" xfId="0" applyNumberFormat="1" applyFont="1" applyFill="1" applyBorder="1" applyAlignment="1">
      <alignment horizontal="left" vertical="top"/>
    </xf>
    <xf numFmtId="0" fontId="8" fillId="3" borderId="1" xfId="0" applyFont="1" applyFill="1" applyBorder="1" applyAlignment="1">
      <alignment horizontal="left" vertical="top"/>
    </xf>
    <xf numFmtId="0" fontId="8" fillId="3" borderId="0" xfId="0" applyFont="1" applyFill="1" applyAlignment="1">
      <alignment horizontal="left" vertical="top" wrapText="1"/>
    </xf>
    <xf numFmtId="0" fontId="8" fillId="0" borderId="1" xfId="0" applyFont="1" applyBorder="1" applyAlignment="1">
      <alignment horizontal="left" vertical="top"/>
    </xf>
    <xf numFmtId="0" fontId="0" fillId="0" borderId="0" xfId="0" applyFont="1" applyAlignment="1">
      <alignment horizontal="left" vertical="top"/>
    </xf>
    <xf numFmtId="0" fontId="16" fillId="0" borderId="1" xfId="0" applyFont="1" applyFill="1" applyBorder="1" applyAlignment="1">
      <alignment vertical="center"/>
    </xf>
    <xf numFmtId="0" fontId="8" fillId="3" borderId="0" xfId="0" applyFont="1" applyFill="1" applyBorder="1" applyAlignment="1">
      <alignment vertical="center"/>
    </xf>
    <xf numFmtId="167" fontId="38" fillId="0" borderId="1" xfId="3" applyFont="1" applyBorder="1" applyAlignment="1">
      <alignment vertical="center"/>
    </xf>
    <xf numFmtId="167" fontId="38" fillId="0" borderId="1" xfId="3" applyFont="1" applyFill="1" applyBorder="1" applyAlignment="1">
      <alignment vertical="center"/>
    </xf>
    <xf numFmtId="0" fontId="8" fillId="0" borderId="0" xfId="0" applyFont="1" applyFill="1" applyAlignment="1">
      <alignment vertical="center"/>
    </xf>
    <xf numFmtId="10" fontId="8" fillId="3" borderId="1" xfId="0" applyNumberFormat="1" applyFont="1" applyFill="1" applyBorder="1" applyAlignment="1">
      <alignment horizontal="center" vertical="center"/>
    </xf>
    <xf numFmtId="0" fontId="8" fillId="0" borderId="1" xfId="0" applyFont="1" applyBorder="1" applyAlignment="1">
      <alignment horizontal="left"/>
    </xf>
    <xf numFmtId="175" fontId="8" fillId="0" borderId="1" xfId="0" applyNumberFormat="1" applyFont="1" applyBorder="1" applyAlignment="1">
      <alignment horizontal="right" vertical="center"/>
    </xf>
    <xf numFmtId="0" fontId="8" fillId="0" borderId="1" xfId="0" applyFont="1" applyBorder="1" applyAlignment="1">
      <alignment horizontal="center" vertical="center" wrapText="1"/>
    </xf>
    <xf numFmtId="0" fontId="18" fillId="0" borderId="13" xfId="0" applyFont="1" applyBorder="1"/>
    <xf numFmtId="0" fontId="18" fillId="0" borderId="0" xfId="0" applyFont="1" applyBorder="1"/>
    <xf numFmtId="0" fontId="17" fillId="0" borderId="16" xfId="0" applyFont="1" applyBorder="1"/>
    <xf numFmtId="0" fontId="17" fillId="0" borderId="17" xfId="0" applyFont="1" applyBorder="1"/>
    <xf numFmtId="0" fontId="17" fillId="0" borderId="16" xfId="0" applyFont="1" applyBorder="1" applyAlignment="1">
      <alignment horizontal="center"/>
    </xf>
    <xf numFmtId="0" fontId="18" fillId="0" borderId="13" xfId="0" applyFont="1" applyBorder="1" applyAlignment="1">
      <alignment horizontal="right"/>
    </xf>
    <xf numFmtId="0" fontId="17" fillId="0" borderId="1" xfId="0" applyFont="1" applyBorder="1" applyAlignment="1">
      <alignment horizontal="center"/>
    </xf>
    <xf numFmtId="0" fontId="18" fillId="0" borderId="5" xfId="0" applyFont="1" applyBorder="1"/>
    <xf numFmtId="0" fontId="18" fillId="0" borderId="5" xfId="0" applyFont="1" applyBorder="1" applyAlignment="1">
      <alignment horizontal="right"/>
    </xf>
    <xf numFmtId="174" fontId="8" fillId="3" borderId="1" xfId="6" applyNumberFormat="1" applyFont="1" applyFill="1" applyBorder="1" applyAlignment="1">
      <alignment horizontal="right" vertical="center"/>
    </xf>
    <xf numFmtId="0" fontId="8" fillId="3" borderId="1" xfId="6" applyNumberFormat="1" applyFont="1" applyFill="1" applyBorder="1" applyAlignment="1">
      <alignment horizontal="right" vertical="center"/>
    </xf>
    <xf numFmtId="9" fontId="8" fillId="3" borderId="1" xfId="6" applyNumberFormat="1" applyFont="1" applyFill="1" applyBorder="1" applyAlignment="1">
      <alignment horizontal="right" vertical="center"/>
    </xf>
    <xf numFmtId="10" fontId="8" fillId="3" borderId="1" xfId="0" applyNumberFormat="1" applyFont="1" applyFill="1" applyBorder="1" applyAlignment="1">
      <alignment horizontal="right" vertical="center"/>
    </xf>
    <xf numFmtId="179" fontId="8" fillId="3" borderId="1" xfId="0" applyNumberFormat="1" applyFont="1" applyFill="1" applyBorder="1" applyAlignment="1">
      <alignment horizontal="right" vertical="center"/>
    </xf>
    <xf numFmtId="0" fontId="8" fillId="3" borderId="2" xfId="0" applyFont="1" applyFill="1" applyBorder="1" applyAlignment="1">
      <alignment horizontal="left" vertical="center"/>
    </xf>
    <xf numFmtId="177" fontId="9" fillId="0" borderId="1" xfId="0" applyNumberFormat="1" applyFont="1" applyBorder="1" applyAlignment="1">
      <alignment vertical="center"/>
    </xf>
    <xf numFmtId="0" fontId="39" fillId="0" borderId="11" xfId="0" applyFont="1" applyBorder="1"/>
    <xf numFmtId="0" fontId="39" fillId="0" borderId="1" xfId="0" applyFont="1" applyBorder="1" applyAlignment="1">
      <alignment horizontal="center" vertical="center"/>
    </xf>
    <xf numFmtId="0" fontId="39" fillId="0" borderId="12" xfId="0" applyFont="1" applyBorder="1" applyAlignment="1">
      <alignment vertical="center"/>
    </xf>
    <xf numFmtId="167" fontId="39" fillId="0" borderId="1" xfId="3" applyFont="1" applyBorder="1" applyAlignment="1">
      <alignment vertical="center"/>
    </xf>
    <xf numFmtId="0" fontId="19" fillId="0" borderId="0" xfId="0" applyFont="1" applyAlignment="1">
      <alignment vertical="center"/>
    </xf>
    <xf numFmtId="14" fontId="6" fillId="0" borderId="0" xfId="0" applyNumberFormat="1" applyFont="1" applyAlignment="1">
      <alignment vertical="center"/>
    </xf>
    <xf numFmtId="0" fontId="8" fillId="0" borderId="3" xfId="0" applyFont="1" applyBorder="1" applyAlignment="1">
      <alignment horizontal="left" vertical="center"/>
    </xf>
    <xf numFmtId="0" fontId="8" fillId="0" borderId="3" xfId="0" applyFont="1" applyBorder="1" applyAlignment="1">
      <alignment vertical="center"/>
    </xf>
    <xf numFmtId="0" fontId="8" fillId="0" borderId="19" xfId="0" applyFont="1" applyBorder="1" applyAlignment="1">
      <alignment vertical="center" wrapText="1"/>
    </xf>
    <xf numFmtId="0" fontId="8" fillId="0" borderId="14" xfId="0" applyFont="1" applyBorder="1" applyAlignment="1">
      <alignment vertical="center" wrapText="1"/>
    </xf>
    <xf numFmtId="0" fontId="14" fillId="0" borderId="0" xfId="0" applyFont="1" applyAlignment="1">
      <alignment horizontal="left" vertical="center"/>
    </xf>
    <xf numFmtId="0" fontId="14" fillId="0" borderId="3" xfId="0" applyFont="1" applyBorder="1" applyAlignment="1">
      <alignment horizontal="left" vertical="center"/>
    </xf>
    <xf numFmtId="0" fontId="14" fillId="0" borderId="20" xfId="0" applyFont="1" applyBorder="1" applyAlignment="1">
      <alignment horizontal="left" vertical="center" wrapText="1"/>
    </xf>
    <xf numFmtId="0" fontId="14" fillId="0" borderId="15" xfId="0" applyFont="1" applyBorder="1" applyAlignment="1">
      <alignment horizontal="left" vertical="center" wrapText="1"/>
    </xf>
    <xf numFmtId="0" fontId="14" fillId="0" borderId="2" xfId="0" applyFont="1" applyBorder="1" applyAlignment="1">
      <alignment horizontal="left" vertical="center"/>
    </xf>
    <xf numFmtId="0" fontId="8" fillId="0" borderId="3" xfId="0" applyFont="1" applyBorder="1" applyAlignment="1">
      <alignment horizontal="right" vertical="center"/>
    </xf>
    <xf numFmtId="0" fontId="8" fillId="0" borderId="3" xfId="0" applyFont="1" applyBorder="1" applyAlignment="1">
      <alignment horizontal="right" vertical="center" wrapText="1"/>
    </xf>
    <xf numFmtId="0" fontId="8" fillId="0" borderId="2" xfId="0" applyFont="1" applyBorder="1" applyAlignment="1">
      <alignment horizontal="right" vertical="center" wrapText="1"/>
    </xf>
    <xf numFmtId="0" fontId="8" fillId="0" borderId="2" xfId="0" applyFont="1" applyBorder="1" applyAlignment="1">
      <alignment horizontal="right" vertical="center"/>
    </xf>
    <xf numFmtId="182" fontId="41" fillId="0" borderId="0" xfId="15" applyFont="1"/>
    <xf numFmtId="182" fontId="40" fillId="0" borderId="0" xfId="15" applyFont="1" applyAlignment="1">
      <alignment vertical="center"/>
    </xf>
    <xf numFmtId="182" fontId="40" fillId="0" borderId="0" xfId="15" applyFont="1" applyAlignment="1">
      <alignment horizontal="center" vertical="center"/>
    </xf>
    <xf numFmtId="182" fontId="41" fillId="0" borderId="0" xfId="15" applyFont="1" applyAlignment="1">
      <alignment horizontal="right" vertical="center"/>
    </xf>
    <xf numFmtId="182" fontId="40" fillId="0" borderId="21" xfId="15" applyFont="1" applyBorder="1" applyAlignment="1">
      <alignment vertical="center"/>
    </xf>
    <xf numFmtId="0" fontId="43" fillId="0" borderId="0" xfId="16"/>
    <xf numFmtId="182" fontId="40" fillId="0" borderId="22" xfId="15" applyFont="1" applyBorder="1" applyAlignment="1">
      <alignment vertical="center"/>
    </xf>
    <xf numFmtId="182" fontId="42" fillId="6" borderId="1" xfId="15" applyFont="1" applyFill="1" applyBorder="1" applyAlignment="1">
      <alignment horizontal="center" vertical="center"/>
    </xf>
    <xf numFmtId="182" fontId="42" fillId="6" borderId="1" xfId="15" applyFont="1" applyFill="1" applyBorder="1" applyAlignment="1">
      <alignment horizontal="center" vertical="center" wrapText="1"/>
    </xf>
    <xf numFmtId="182" fontId="24" fillId="0" borderId="22" xfId="15" applyFont="1" applyBorder="1" applyAlignment="1">
      <alignment vertical="center"/>
    </xf>
    <xf numFmtId="182" fontId="24" fillId="0" borderId="22" xfId="15" applyFont="1" applyBorder="1" applyAlignment="1">
      <alignment horizontal="center" vertical="center"/>
    </xf>
    <xf numFmtId="182" fontId="24" fillId="0" borderId="21" xfId="15" applyFont="1" applyBorder="1" applyAlignment="1">
      <alignment vertical="center"/>
    </xf>
    <xf numFmtId="182" fontId="24" fillId="0" borderId="21" xfId="15" applyFont="1" applyBorder="1" applyAlignment="1">
      <alignment horizontal="center" vertical="center"/>
    </xf>
    <xf numFmtId="182" fontId="46" fillId="0" borderId="21" xfId="15" applyFont="1" applyBorder="1" applyAlignment="1">
      <alignment vertical="center"/>
    </xf>
    <xf numFmtId="167" fontId="24" fillId="0" borderId="22" xfId="3" applyFont="1" applyBorder="1" applyAlignment="1">
      <alignment vertical="center"/>
    </xf>
    <xf numFmtId="167" fontId="24" fillId="0" borderId="21" xfId="3" applyFont="1" applyBorder="1" applyAlignment="1">
      <alignment vertical="center"/>
    </xf>
    <xf numFmtId="167" fontId="30" fillId="0" borderId="22" xfId="3" applyFont="1" applyBorder="1" applyAlignment="1">
      <alignment vertical="center"/>
    </xf>
    <xf numFmtId="167" fontId="30" fillId="0" borderId="21" xfId="3" applyFont="1" applyBorder="1" applyAlignment="1">
      <alignment vertical="center"/>
    </xf>
    <xf numFmtId="180" fontId="8" fillId="0" borderId="1" xfId="0" applyNumberFormat="1" applyFont="1" applyBorder="1" applyAlignment="1">
      <alignment vertical="center"/>
    </xf>
    <xf numFmtId="175" fontId="8" fillId="0" borderId="1" xfId="0" applyNumberFormat="1" applyFont="1" applyBorder="1" applyAlignment="1">
      <alignment vertical="center"/>
    </xf>
    <xf numFmtId="0" fontId="8" fillId="0" borderId="3" xfId="0" applyFont="1" applyBorder="1" applyAlignment="1">
      <alignment vertical="top" wrapText="1"/>
    </xf>
    <xf numFmtId="0" fontId="8" fillId="0" borderId="2" xfId="0" applyFont="1" applyBorder="1" applyAlignment="1">
      <alignment vertical="top" wrapText="1"/>
    </xf>
    <xf numFmtId="0" fontId="32" fillId="0" borderId="1" xfId="0" applyFont="1" applyBorder="1" applyAlignment="1">
      <alignment horizontal="left" vertical="center" wrapText="1"/>
    </xf>
    <xf numFmtId="10" fontId="14" fillId="0" borderId="1" xfId="0" applyNumberFormat="1" applyFont="1" applyBorder="1" applyAlignment="1">
      <alignment horizontal="left" vertical="center"/>
    </xf>
    <xf numFmtId="9" fontId="8" fillId="3" borderId="3" xfId="0" applyNumberFormat="1" applyFont="1" applyFill="1" applyBorder="1" applyAlignment="1">
      <alignment horizontal="left" vertical="center"/>
    </xf>
    <xf numFmtId="0" fontId="18" fillId="0" borderId="3" xfId="0" applyFont="1" applyBorder="1" applyAlignment="1">
      <alignment vertical="center" wrapText="1"/>
    </xf>
    <xf numFmtId="0" fontId="8" fillId="3" borderId="3" xfId="0" applyFont="1" applyFill="1" applyBorder="1" applyAlignment="1">
      <alignment vertical="center"/>
    </xf>
    <xf numFmtId="0" fontId="8" fillId="3" borderId="3" xfId="0" applyFont="1" applyFill="1" applyBorder="1" applyAlignment="1">
      <alignment vertical="center" wrapText="1"/>
    </xf>
    <xf numFmtId="9" fontId="8" fillId="3" borderId="3" xfId="0" applyNumberFormat="1" applyFont="1" applyFill="1" applyBorder="1" applyAlignment="1">
      <alignment vertical="center"/>
    </xf>
    <xf numFmtId="9" fontId="9" fillId="3" borderId="3" xfId="0" applyNumberFormat="1" applyFont="1" applyFill="1" applyBorder="1" applyAlignment="1">
      <alignment vertical="center"/>
    </xf>
    <xf numFmtId="184" fontId="21" fillId="0" borderId="0" xfId="21" applyNumberFormat="1" applyFont="1" applyAlignment="1">
      <alignment vertical="center"/>
    </xf>
    <xf numFmtId="0" fontId="8" fillId="0" borderId="0" xfId="0" applyFont="1" applyAlignment="1">
      <alignment horizontal="left"/>
    </xf>
    <xf numFmtId="10" fontId="8" fillId="0" borderId="1" xfId="0" applyNumberFormat="1" applyFont="1" applyBorder="1" applyAlignment="1">
      <alignment horizontal="left"/>
    </xf>
    <xf numFmtId="0" fontId="17" fillId="3" borderId="1" xfId="0" applyFont="1" applyFill="1" applyBorder="1" applyAlignment="1">
      <alignment horizontal="left"/>
    </xf>
    <xf numFmtId="0" fontId="8" fillId="0" borderId="0" xfId="0" applyFont="1" applyAlignment="1">
      <alignment horizontal="left" vertical="top" wrapText="1"/>
    </xf>
    <xf numFmtId="0" fontId="8" fillId="0" borderId="2" xfId="0" applyFont="1" applyBorder="1" applyAlignment="1">
      <alignment horizontal="left" vertical="center"/>
    </xf>
    <xf numFmtId="0" fontId="16" fillId="3" borderId="1" xfId="0" applyFont="1" applyFill="1" applyBorder="1" applyAlignment="1">
      <alignment vertical="center"/>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4" fontId="26" fillId="0" borderId="0" xfId="0" applyNumberFormat="1" applyFont="1" applyAlignment="1">
      <alignment vertical="center"/>
    </xf>
    <xf numFmtId="0" fontId="48" fillId="0" borderId="0" xfId="0" applyFont="1"/>
    <xf numFmtId="0" fontId="49" fillId="0" borderId="0" xfId="0" applyFont="1"/>
    <xf numFmtId="0" fontId="49" fillId="0" borderId="0" xfId="0" applyFont="1" applyFill="1"/>
    <xf numFmtId="0" fontId="0" fillId="0" borderId="0" xfId="0" applyFont="1" applyBorder="1" applyAlignment="1">
      <alignment horizontal="center" vertical="center"/>
    </xf>
    <xf numFmtId="180" fontId="8" fillId="0" borderId="1" xfId="0" applyNumberFormat="1" applyFont="1" applyBorder="1" applyAlignment="1">
      <alignment horizontal="left" vertical="center"/>
    </xf>
    <xf numFmtId="0" fontId="14" fillId="0" borderId="1" xfId="0" applyFont="1" applyBorder="1" applyAlignment="1">
      <alignment horizontal="left" vertical="top" wrapText="1"/>
    </xf>
    <xf numFmtId="167" fontId="22" fillId="3" borderId="1" xfId="3" applyFont="1" applyFill="1" applyBorder="1" applyAlignment="1">
      <alignment horizontal="left" vertical="center"/>
    </xf>
    <xf numFmtId="0" fontId="17" fillId="3" borderId="1" xfId="0" applyFont="1" applyFill="1" applyBorder="1" applyAlignment="1">
      <alignment horizontal="left" vertical="center"/>
    </xf>
    <xf numFmtId="170" fontId="8" fillId="0" borderId="1" xfId="0" applyNumberFormat="1" applyFont="1" applyBorder="1" applyAlignment="1">
      <alignment horizontal="center" vertical="center"/>
    </xf>
    <xf numFmtId="170" fontId="8" fillId="0" borderId="1" xfId="0" applyNumberFormat="1" applyFont="1" applyBorder="1" applyAlignment="1">
      <alignment vertical="center"/>
    </xf>
    <xf numFmtId="167" fontId="9" fillId="0" borderId="0" xfId="3" applyFont="1" applyAlignment="1">
      <alignment vertical="center"/>
    </xf>
    <xf numFmtId="167" fontId="9" fillId="0" borderId="3" xfId="3" applyFont="1" applyBorder="1" applyAlignment="1">
      <alignment vertical="center"/>
    </xf>
    <xf numFmtId="173" fontId="8" fillId="0" borderId="1" xfId="3" applyNumberFormat="1" applyFont="1" applyBorder="1" applyAlignment="1">
      <alignment horizontal="right" vertical="center"/>
    </xf>
    <xf numFmtId="0" fontId="8" fillId="0" borderId="1" xfId="0" quotePrefix="1" applyFont="1" applyBorder="1" applyAlignment="1">
      <alignment vertical="top"/>
    </xf>
    <xf numFmtId="167" fontId="8" fillId="0" borderId="1" xfId="0" applyNumberFormat="1" applyFont="1" applyBorder="1" applyAlignment="1">
      <alignment horizontal="right" vertical="center"/>
    </xf>
    <xf numFmtId="0" fontId="0" fillId="0" borderId="0" xfId="0" applyFont="1" applyAlignment="1">
      <alignment vertical="top"/>
    </xf>
    <xf numFmtId="0" fontId="0" fillId="0" borderId="0" xfId="0" applyAlignment="1">
      <alignment vertical="top"/>
    </xf>
    <xf numFmtId="0" fontId="46" fillId="0" borderId="2" xfId="0" applyFont="1" applyBorder="1" applyAlignment="1">
      <alignment vertical="top" wrapText="1"/>
    </xf>
    <xf numFmtId="0" fontId="46" fillId="0" borderId="3" xfId="0" applyFont="1" applyBorder="1" applyAlignment="1">
      <alignment vertical="top" wrapText="1"/>
    </xf>
    <xf numFmtId="0" fontId="32" fillId="0" borderId="1" xfId="0" applyFont="1" applyBorder="1" applyAlignment="1">
      <alignment horizontal="left" vertical="top" wrapText="1"/>
    </xf>
    <xf numFmtId="10" fontId="32" fillId="0" borderId="1" xfId="0" applyNumberFormat="1" applyFont="1" applyBorder="1" applyAlignment="1">
      <alignment horizontal="left" vertical="top" wrapText="1"/>
    </xf>
    <xf numFmtId="10" fontId="14" fillId="0" borderId="1" xfId="0" applyNumberFormat="1" applyFont="1" applyBorder="1" applyAlignment="1">
      <alignment horizontal="left" vertical="top"/>
    </xf>
    <xf numFmtId="0" fontId="18" fillId="0" borderId="1" xfId="0" applyFont="1" applyFill="1" applyBorder="1" applyAlignment="1">
      <alignment horizontal="right" vertical="center"/>
    </xf>
    <xf numFmtId="167" fontId="18" fillId="0" borderId="1" xfId="7" applyFont="1" applyBorder="1" applyAlignment="1">
      <alignment horizontal="right" vertical="center"/>
    </xf>
    <xf numFmtId="0" fontId="8" fillId="3" borderId="1" xfId="0" applyFont="1" applyFill="1" applyBorder="1" applyAlignment="1">
      <alignment vertical="top" wrapText="1"/>
    </xf>
    <xf numFmtId="0" fontId="14" fillId="3" borderId="1" xfId="0" applyFont="1" applyFill="1" applyBorder="1" applyAlignment="1">
      <alignment vertical="top" wrapText="1"/>
    </xf>
    <xf numFmtId="0" fontId="8" fillId="3" borderId="1" xfId="0" applyFont="1" applyFill="1" applyBorder="1" applyAlignment="1">
      <alignment vertical="top"/>
    </xf>
    <xf numFmtId="0" fontId="14" fillId="3" borderId="1" xfId="0" applyFont="1" applyFill="1" applyBorder="1" applyAlignment="1">
      <alignment vertical="top"/>
    </xf>
    <xf numFmtId="0" fontId="14" fillId="0" borderId="1" xfId="0" applyFont="1" applyBorder="1" applyAlignment="1">
      <alignment vertical="top"/>
    </xf>
    <xf numFmtId="0" fontId="14" fillId="0" borderId="1" xfId="0" applyFont="1" applyBorder="1" applyAlignment="1">
      <alignment vertical="top" wrapText="1"/>
    </xf>
    <xf numFmtId="166" fontId="8" fillId="3" borderId="1" xfId="0" applyNumberFormat="1" applyFont="1" applyFill="1" applyBorder="1" applyAlignment="1"/>
    <xf numFmtId="9" fontId="8" fillId="3" borderId="1" xfId="0" applyNumberFormat="1" applyFont="1" applyFill="1" applyBorder="1" applyAlignment="1"/>
    <xf numFmtId="164" fontId="8" fillId="3" borderId="1" xfId="0" applyNumberFormat="1" applyFont="1" applyFill="1" applyBorder="1" applyAlignment="1"/>
    <xf numFmtId="0" fontId="33" fillId="0" borderId="1" xfId="0" applyFont="1" applyBorder="1" applyAlignment="1">
      <alignment vertical="center"/>
    </xf>
    <xf numFmtId="0" fontId="33" fillId="0" borderId="1" xfId="0" applyFont="1" applyBorder="1" applyAlignment="1">
      <alignment vertical="center" wrapText="1"/>
    </xf>
    <xf numFmtId="0" fontId="16" fillId="0" borderId="1"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Border="1" applyAlignment="1">
      <alignment horizontal="left" vertical="center"/>
    </xf>
    <xf numFmtId="0" fontId="16" fillId="0" borderId="8" xfId="0" applyFont="1" applyBorder="1" applyAlignment="1">
      <alignment horizontal="left" vertical="center"/>
    </xf>
    <xf numFmtId="0" fontId="8" fillId="0" borderId="8" xfId="0" applyFont="1" applyFill="1" applyBorder="1" applyAlignment="1">
      <alignment horizontal="left" vertical="center"/>
    </xf>
    <xf numFmtId="0" fontId="8" fillId="0" borderId="6" xfId="0" applyFont="1" applyFill="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39" fillId="0" borderId="1" xfId="0" applyFont="1" applyBorder="1" applyAlignment="1">
      <alignment horizontal="left" vertical="center"/>
    </xf>
    <xf numFmtId="0" fontId="14" fillId="0" borderId="1" xfId="0" applyFont="1" applyBorder="1" applyAlignment="1">
      <alignment vertical="justify"/>
    </xf>
    <xf numFmtId="0" fontId="19" fillId="0" borderId="0" xfId="0" applyFont="1" applyAlignment="1"/>
    <xf numFmtId="0" fontId="52" fillId="0" borderId="0" xfId="0" applyFont="1"/>
    <xf numFmtId="0" fontId="53" fillId="5" borderId="0" xfId="0" applyFont="1" applyFill="1" applyAlignment="1">
      <alignment horizontal="center" vertical="center"/>
    </xf>
    <xf numFmtId="0" fontId="36" fillId="0" borderId="0" xfId="0" applyFont="1"/>
    <xf numFmtId="9" fontId="8" fillId="0" borderId="1" xfId="0" applyNumberFormat="1" applyFont="1" applyBorder="1" applyAlignment="1">
      <alignment horizontal="center" vertical="center"/>
    </xf>
    <xf numFmtId="10" fontId="8" fillId="0" borderId="1" xfId="0" applyNumberFormat="1" applyFont="1" applyBorder="1" applyAlignment="1">
      <alignment horizontal="center" vertical="center"/>
    </xf>
    <xf numFmtId="0" fontId="8" fillId="0" borderId="1" xfId="0" quotePrefix="1" applyFont="1" applyBorder="1" applyAlignment="1">
      <alignment horizontal="left" vertical="center"/>
    </xf>
    <xf numFmtId="164" fontId="8" fillId="0" borderId="1" xfId="0" applyNumberFormat="1" applyFont="1" applyBorder="1" applyAlignment="1">
      <alignment horizontal="center" vertical="center"/>
    </xf>
    <xf numFmtId="166" fontId="9" fillId="0" borderId="1" xfId="0" applyNumberFormat="1" applyFont="1" applyBorder="1" applyAlignment="1">
      <alignment horizontal="right" vertical="center"/>
    </xf>
    <xf numFmtId="0" fontId="9" fillId="0" borderId="1" xfId="0" applyFont="1" applyBorder="1" applyAlignment="1">
      <alignment horizontal="right" vertical="center"/>
    </xf>
    <xf numFmtId="167" fontId="9" fillId="3" borderId="1" xfId="3" applyFont="1" applyFill="1" applyBorder="1"/>
    <xf numFmtId="167" fontId="0" fillId="0" borderId="0" xfId="0" applyNumberFormat="1" applyFont="1" applyAlignment="1">
      <alignment vertical="center" wrapText="1"/>
    </xf>
    <xf numFmtId="167" fontId="0" fillId="0" borderId="0" xfId="0" applyNumberFormat="1" applyFont="1" applyAlignment="1">
      <alignment vertical="center"/>
    </xf>
    <xf numFmtId="0" fontId="57" fillId="0" borderId="0" xfId="0" applyFont="1" applyAlignment="1">
      <alignment vertical="center"/>
    </xf>
    <xf numFmtId="165" fontId="0" fillId="0" borderId="0" xfId="0" applyNumberFormat="1" applyFont="1" applyAlignment="1">
      <alignment vertical="center"/>
    </xf>
    <xf numFmtId="0" fontId="56" fillId="0" borderId="0" xfId="0" applyFont="1" applyAlignment="1">
      <alignment vertical="center"/>
    </xf>
    <xf numFmtId="169" fontId="0" fillId="0" borderId="0" xfId="0" applyNumberFormat="1" applyFont="1" applyAlignment="1">
      <alignment vertical="center"/>
    </xf>
    <xf numFmtId="0" fontId="58" fillId="0" borderId="0" xfId="0" applyFont="1"/>
    <xf numFmtId="0" fontId="0" fillId="0" borderId="0" xfId="0" applyFont="1"/>
    <xf numFmtId="0" fontId="19" fillId="0" borderId="0" xfId="0" applyFont="1" applyAlignment="1">
      <alignment horizontal="justify"/>
    </xf>
    <xf numFmtId="167" fontId="9" fillId="3" borderId="1" xfId="3" applyFont="1" applyFill="1" applyBorder="1" applyAlignment="1">
      <alignment horizontal="right" vertical="center"/>
    </xf>
    <xf numFmtId="164" fontId="8" fillId="3" borderId="1" xfId="0" applyNumberFormat="1" applyFont="1" applyFill="1" applyBorder="1" applyAlignment="1">
      <alignment horizontal="right" vertical="center"/>
    </xf>
    <xf numFmtId="0" fontId="8" fillId="3" borderId="0" xfId="0" applyFont="1" applyFill="1" applyBorder="1" applyAlignment="1">
      <alignment horizontal="left" vertical="center"/>
    </xf>
    <xf numFmtId="0" fontId="8" fillId="3" borderId="0" xfId="0" applyFont="1" applyFill="1" applyBorder="1" applyAlignment="1">
      <alignment horizontal="right" vertical="center"/>
    </xf>
    <xf numFmtId="167" fontId="9" fillId="3" borderId="0" xfId="3" applyFont="1" applyFill="1" applyBorder="1" applyAlignment="1">
      <alignment horizontal="right" vertical="center"/>
    </xf>
    <xf numFmtId="44" fontId="9" fillId="3" borderId="1" xfId="5" applyFont="1" applyFill="1" applyBorder="1" applyAlignment="1">
      <alignment vertical="center"/>
    </xf>
    <xf numFmtId="0" fontId="8" fillId="3" borderId="0" xfId="0" applyFont="1" applyFill="1" applyAlignment="1">
      <alignment vertical="center"/>
    </xf>
    <xf numFmtId="10" fontId="8" fillId="3" borderId="1" xfId="4" applyNumberFormat="1" applyFont="1" applyFill="1" applyBorder="1" applyAlignment="1">
      <alignment horizontal="right" vertical="center"/>
    </xf>
    <xf numFmtId="0" fontId="8" fillId="3" borderId="1" xfId="0" applyFont="1" applyFill="1" applyBorder="1" applyAlignment="1">
      <alignment horizontal="right" vertical="center" wrapText="1"/>
    </xf>
    <xf numFmtId="9" fontId="8" fillId="3" borderId="1" xfId="0" applyNumberFormat="1" applyFont="1" applyFill="1" applyBorder="1" applyAlignment="1">
      <alignment horizontal="right" vertical="center" wrapText="1"/>
    </xf>
    <xf numFmtId="167" fontId="9" fillId="3" borderId="2" xfId="3" applyFont="1" applyFill="1" applyBorder="1" applyAlignment="1">
      <alignment vertical="center"/>
    </xf>
    <xf numFmtId="167" fontId="22" fillId="3" borderId="2" xfId="3" applyFont="1" applyFill="1" applyBorder="1" applyAlignment="1">
      <alignment horizontal="left" vertical="center"/>
    </xf>
    <xf numFmtId="184" fontId="21" fillId="3" borderId="0" xfId="21" applyNumberFormat="1" applyFont="1" applyFill="1" applyBorder="1" applyAlignment="1">
      <alignment vertical="center"/>
    </xf>
    <xf numFmtId="184" fontId="21" fillId="3" borderId="0" xfId="21" applyNumberFormat="1" applyFont="1" applyFill="1" applyAlignment="1">
      <alignment vertical="center"/>
    </xf>
    <xf numFmtId="0" fontId="57" fillId="3" borderId="1" xfId="0" applyFont="1" applyFill="1" applyBorder="1" applyAlignment="1">
      <alignment vertical="center"/>
    </xf>
    <xf numFmtId="167" fontId="39" fillId="3" borderId="1" xfId="3" applyFont="1" applyFill="1" applyBorder="1" applyAlignment="1">
      <alignment horizontal="center" vertical="center"/>
    </xf>
    <xf numFmtId="167" fontId="9" fillId="3" borderId="1" xfId="3" applyFont="1" applyFill="1" applyBorder="1" applyAlignment="1">
      <alignment horizontal="center" vertical="center"/>
    </xf>
    <xf numFmtId="185" fontId="8" fillId="0" borderId="1" xfId="0" applyNumberFormat="1" applyFont="1" applyBorder="1" applyAlignment="1">
      <alignment vertical="center"/>
    </xf>
    <xf numFmtId="185" fontId="16" fillId="0" borderId="1" xfId="0" applyNumberFormat="1" applyFont="1" applyBorder="1" applyAlignment="1">
      <alignment vertical="center"/>
    </xf>
    <xf numFmtId="0" fontId="60" fillId="0" borderId="1" xfId="0" applyFont="1" applyBorder="1" applyAlignment="1">
      <alignment horizontal="left" vertical="center" indent="1"/>
    </xf>
    <xf numFmtId="167" fontId="16" fillId="0" borderId="1" xfId="3" applyFont="1" applyBorder="1" applyAlignment="1">
      <alignment vertical="center"/>
    </xf>
    <xf numFmtId="0" fontId="14" fillId="0" borderId="3" xfId="0" applyFont="1" applyBorder="1" applyAlignment="1">
      <alignment vertical="center"/>
    </xf>
    <xf numFmtId="0" fontId="60" fillId="0" borderId="3" xfId="0" applyFont="1" applyBorder="1" applyAlignment="1">
      <alignment horizontal="left" vertical="top"/>
    </xf>
    <xf numFmtId="0" fontId="8" fillId="0" borderId="3" xfId="0" applyFont="1" applyBorder="1" applyAlignment="1">
      <alignment horizontal="left" vertical="top"/>
    </xf>
    <xf numFmtId="167" fontId="8" fillId="0" borderId="3" xfId="3" applyFont="1" applyBorder="1" applyAlignment="1">
      <alignment horizontal="left" vertical="top"/>
    </xf>
    <xf numFmtId="167" fontId="8" fillId="0" borderId="19" xfId="3" applyFont="1" applyBorder="1" applyAlignment="1">
      <alignment horizontal="right" vertical="top"/>
    </xf>
    <xf numFmtId="0" fontId="14" fillId="0" borderId="3" xfId="0" applyFont="1" applyBorder="1" applyAlignment="1">
      <alignment horizontal="left" vertical="top"/>
    </xf>
    <xf numFmtId="0" fontId="60" fillId="0" borderId="1" xfId="0" applyFont="1" applyBorder="1" applyAlignment="1">
      <alignment horizontal="left" vertical="center" wrapText="1"/>
    </xf>
    <xf numFmtId="0" fontId="60" fillId="0" borderId="1" xfId="0" applyFont="1" applyBorder="1" applyAlignment="1">
      <alignmen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61" fillId="0" borderId="0" xfId="0" applyFont="1"/>
    <xf numFmtId="0" fontId="61" fillId="0" borderId="0" xfId="0" applyFont="1" applyAlignment="1">
      <alignment horizontal="right" vertical="center"/>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10" fontId="8" fillId="0" borderId="3" xfId="0" applyNumberFormat="1" applyFont="1" applyBorder="1" applyAlignment="1">
      <alignment horizontal="center" vertical="center"/>
    </xf>
    <xf numFmtId="0" fontId="8" fillId="0" borderId="3" xfId="0" applyFont="1" applyBorder="1" applyAlignment="1">
      <alignment horizontal="center"/>
    </xf>
    <xf numFmtId="10" fontId="8" fillId="0" borderId="5" xfId="0" applyNumberFormat="1" applyFont="1" applyBorder="1" applyAlignment="1">
      <alignment horizontal="center" vertical="center"/>
    </xf>
    <xf numFmtId="10" fontId="8" fillId="0" borderId="2" xfId="0" applyNumberFormat="1" applyFont="1" applyBorder="1" applyAlignment="1">
      <alignment horizontal="center" vertical="center"/>
    </xf>
    <xf numFmtId="0" fontId="8" fillId="0" borderId="2" xfId="0" applyFont="1" applyBorder="1" applyAlignment="1">
      <alignment horizontal="center" vertical="top"/>
    </xf>
    <xf numFmtId="0" fontId="62" fillId="0" borderId="0" xfId="0" applyFont="1" applyAlignment="1">
      <alignment vertical="center"/>
    </xf>
    <xf numFmtId="0" fontId="62" fillId="0" borderId="0" xfId="0" applyFont="1" applyAlignment="1">
      <alignment horizontal="center" vertical="center"/>
    </xf>
    <xf numFmtId="9" fontId="1" fillId="0" borderId="1" xfId="4" applyFont="1" applyBorder="1" applyAlignment="1">
      <alignment vertical="center"/>
    </xf>
    <xf numFmtId="0" fontId="6" fillId="0" borderId="1" xfId="0" applyFont="1" applyBorder="1" applyAlignment="1">
      <alignment horizontal="center" vertical="center"/>
    </xf>
    <xf numFmtId="0" fontId="0" fillId="0" borderId="0" xfId="0" applyFill="1"/>
    <xf numFmtId="0" fontId="57" fillId="3" borderId="0" xfId="0" applyFont="1" applyFill="1" applyBorder="1" applyAlignment="1">
      <alignment horizontal="left" vertical="center"/>
    </xf>
    <xf numFmtId="0" fontId="0" fillId="0" borderId="0" xfId="0" applyFill="1" applyAlignment="1">
      <alignment vertical="center"/>
    </xf>
    <xf numFmtId="0" fontId="0" fillId="3" borderId="0" xfId="0" applyFill="1"/>
    <xf numFmtId="0" fontId="64" fillId="0" borderId="0" xfId="0" applyFont="1"/>
    <xf numFmtId="0" fontId="65" fillId="2" borderId="1" xfId="0" applyFont="1" applyFill="1" applyBorder="1" applyAlignment="1">
      <alignment horizontal="center" vertical="center"/>
    </xf>
    <xf numFmtId="0" fontId="6" fillId="3" borderId="1" xfId="22" applyFont="1" applyFill="1" applyBorder="1" applyAlignment="1">
      <alignment horizontal="left" vertical="center" wrapText="1"/>
    </xf>
    <xf numFmtId="0" fontId="6" fillId="3" borderId="1" xfId="0" applyFont="1" applyFill="1" applyBorder="1" applyAlignment="1">
      <alignment horizontal="left" vertical="center"/>
    </xf>
    <xf numFmtId="0" fontId="6" fillId="0" borderId="1" xfId="0" applyFont="1" applyFill="1" applyBorder="1" applyAlignment="1">
      <alignment horizontal="left" vertical="center"/>
    </xf>
    <xf numFmtId="0" fontId="6" fillId="3"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8" fontId="30" fillId="0" borderId="1" xfId="0" applyNumberFormat="1" applyFont="1" applyBorder="1" applyAlignment="1">
      <alignment vertical="center"/>
    </xf>
    <xf numFmtId="0" fontId="24" fillId="0" borderId="1" xfId="0" applyFont="1" applyBorder="1" applyAlignment="1">
      <alignment wrapText="1"/>
    </xf>
    <xf numFmtId="0" fontId="24" fillId="0" borderId="1" xfId="0" applyFont="1" applyBorder="1" applyAlignment="1">
      <alignment horizontal="center" vertical="center"/>
    </xf>
    <xf numFmtId="10" fontId="24" fillId="0" borderId="1" xfId="0" applyNumberFormat="1" applyFont="1" applyBorder="1" applyAlignment="1">
      <alignment horizontal="center" vertical="center"/>
    </xf>
    <xf numFmtId="0" fontId="24" fillId="0" borderId="1" xfId="0" applyFont="1" applyBorder="1"/>
    <xf numFmtId="0" fontId="24" fillId="7" borderId="1" xfId="0" applyFont="1" applyFill="1" applyBorder="1"/>
    <xf numFmtId="0" fontId="24" fillId="0" borderId="1" xfId="0" applyFont="1" applyBorder="1" applyAlignment="1">
      <alignment vertical="center"/>
    </xf>
    <xf numFmtId="0" fontId="18" fillId="0" borderId="13" xfId="0" applyFont="1" applyBorder="1"/>
    <xf numFmtId="167" fontId="8" fillId="0" borderId="3" xfId="3" applyFont="1" applyBorder="1" applyAlignment="1">
      <alignment vertical="center"/>
    </xf>
    <xf numFmtId="167" fontId="8" fillId="0" borderId="5" xfId="3" applyFont="1" applyBorder="1" applyAlignment="1">
      <alignment vertical="center"/>
    </xf>
    <xf numFmtId="167" fontId="8" fillId="0" borderId="2" xfId="3" applyFont="1" applyBorder="1" applyAlignment="1">
      <alignment vertical="center"/>
    </xf>
    <xf numFmtId="0" fontId="14" fillId="0" borderId="3" xfId="0" applyFont="1" applyBorder="1" applyAlignment="1">
      <alignment vertical="center" wrapText="1"/>
    </xf>
    <xf numFmtId="0" fontId="14" fillId="0" borderId="5" xfId="0" applyFont="1" applyBorder="1" applyAlignment="1">
      <alignment vertical="center" wrapText="1"/>
    </xf>
    <xf numFmtId="0" fontId="14" fillId="0" borderId="2" xfId="0" applyFont="1" applyBorder="1" applyAlignment="1">
      <alignment vertical="center" wrapText="1"/>
    </xf>
    <xf numFmtId="167" fontId="9" fillId="0" borderId="1" xfId="3" applyFont="1" applyBorder="1" applyAlignment="1">
      <alignment vertical="center" wrapText="1"/>
    </xf>
    <xf numFmtId="0" fontId="8" fillId="0" borderId="1" xfId="0" quotePrefix="1" applyFont="1" applyBorder="1" applyAlignment="1">
      <alignment horizontal="left" vertical="center" wrapText="1"/>
    </xf>
    <xf numFmtId="0" fontId="14" fillId="0" borderId="1" xfId="0" quotePrefix="1" applyFont="1" applyBorder="1" applyAlignment="1">
      <alignment vertical="center" wrapText="1"/>
    </xf>
    <xf numFmtId="9" fontId="8" fillId="0" borderId="1" xfId="0" applyNumberFormat="1" applyFont="1" applyBorder="1" applyAlignment="1">
      <alignment horizontal="left" vertical="center" wrapText="1"/>
    </xf>
    <xf numFmtId="0" fontId="66" fillId="0" borderId="0" xfId="0" applyFont="1" applyAlignment="1">
      <alignment vertical="center"/>
    </xf>
    <xf numFmtId="0" fontId="67" fillId="0" borderId="1" xfId="0" applyFont="1" applyBorder="1" applyAlignment="1">
      <alignment horizontal="center" vertical="center"/>
    </xf>
    <xf numFmtId="0" fontId="19" fillId="0" borderId="0" xfId="0" applyFont="1" applyAlignment="1">
      <alignment horizontal="justify" vertical="center" wrapText="1"/>
    </xf>
    <xf numFmtId="0" fontId="36" fillId="0" borderId="0" xfId="0" applyFont="1" applyAlignment="1">
      <alignment horizontal="justify" vertical="center" wrapText="1"/>
    </xf>
    <xf numFmtId="0" fontId="13"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36" fillId="0" borderId="0" xfId="0" applyFont="1" applyAlignment="1">
      <alignment horizontal="justify" wrapText="1"/>
    </xf>
    <xf numFmtId="0" fontId="19" fillId="0" borderId="0" xfId="0" applyFont="1" applyAlignment="1">
      <alignment horizontal="justify" vertical="top"/>
    </xf>
    <xf numFmtId="0" fontId="19" fillId="0" borderId="0" xfId="0" applyFont="1" applyAlignment="1">
      <alignment wrapText="1"/>
    </xf>
    <xf numFmtId="0" fontId="0" fillId="0" borderId="0" xfId="0" applyFont="1" applyAlignment="1">
      <alignment wrapText="1"/>
    </xf>
    <xf numFmtId="0" fontId="59" fillId="0" borderId="0" xfId="0" applyFont="1" applyAlignment="1">
      <alignment horizontal="justify" vertical="center" wrapText="1"/>
    </xf>
    <xf numFmtId="0" fontId="0" fillId="0" borderId="0" xfId="0" applyFont="1" applyAlignment="1">
      <alignment horizontal="justify" vertical="center" wrapText="1"/>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167" fontId="9" fillId="0" borderId="3" xfId="3" applyFont="1" applyBorder="1" applyAlignment="1">
      <alignment horizontal="center" vertical="center"/>
    </xf>
    <xf numFmtId="167" fontId="9" fillId="0" borderId="5" xfId="3" applyFont="1" applyBorder="1" applyAlignment="1">
      <alignment horizontal="center" vertical="center"/>
    </xf>
    <xf numFmtId="167" fontId="9" fillId="0" borderId="2" xfId="3" applyFont="1" applyBorder="1" applyAlignment="1">
      <alignment horizontal="center" vertical="center"/>
    </xf>
    <xf numFmtId="0" fontId="8" fillId="0" borderId="23" xfId="0" applyFont="1" applyBorder="1" applyAlignment="1">
      <alignment horizontal="left" vertical="center"/>
    </xf>
    <xf numFmtId="167" fontId="9" fillId="0" borderId="3" xfId="3" applyFont="1" applyBorder="1" applyAlignment="1">
      <alignment horizontal="right" vertical="center"/>
    </xf>
    <xf numFmtId="167" fontId="9" fillId="0" borderId="2" xfId="3" applyFont="1" applyBorder="1" applyAlignment="1">
      <alignment horizontal="righ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2" xfId="0" applyFont="1" applyBorder="1" applyAlignment="1">
      <alignment horizontal="left" vertical="center" wrapText="1"/>
    </xf>
    <xf numFmtId="167" fontId="8" fillId="0" borderId="3" xfId="3" applyFont="1" applyBorder="1" applyAlignment="1">
      <alignment horizontal="center" vertical="center"/>
    </xf>
    <xf numFmtId="167" fontId="8" fillId="0" borderId="5" xfId="3" applyFont="1" applyBorder="1" applyAlignment="1">
      <alignment horizontal="center" vertical="center"/>
    </xf>
    <xf numFmtId="167" fontId="8" fillId="0" borderId="2" xfId="3" applyFont="1" applyBorder="1" applyAlignment="1">
      <alignment horizontal="center" vertical="center"/>
    </xf>
    <xf numFmtId="10" fontId="14" fillId="0" borderId="3" xfId="0" applyNumberFormat="1" applyFont="1" applyBorder="1" applyAlignment="1">
      <alignment horizontal="left" vertical="center"/>
    </xf>
    <xf numFmtId="10" fontId="14" fillId="0" borderId="5" xfId="0" applyNumberFormat="1" applyFont="1" applyBorder="1" applyAlignment="1">
      <alignment horizontal="left" vertical="center"/>
    </xf>
    <xf numFmtId="10" fontId="14" fillId="0" borderId="2" xfId="0" applyNumberFormat="1" applyFont="1" applyBorder="1" applyAlignment="1">
      <alignment horizontal="left" vertical="center"/>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2" xfId="0" applyFont="1" applyBorder="1" applyAlignment="1">
      <alignment horizontal="left" vertical="center" wrapText="1"/>
    </xf>
    <xf numFmtId="167" fontId="8" fillId="0" borderId="3" xfId="3" applyFont="1" applyBorder="1" applyAlignment="1">
      <alignment horizontal="right" vertical="center"/>
    </xf>
    <xf numFmtId="167" fontId="8" fillId="0" borderId="5" xfId="3" applyFont="1" applyBorder="1" applyAlignment="1">
      <alignment horizontal="right" vertical="center"/>
    </xf>
    <xf numFmtId="167" fontId="8" fillId="0" borderId="2" xfId="3" applyFont="1" applyBorder="1" applyAlignment="1">
      <alignment horizontal="right"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18" fillId="0" borderId="5" xfId="0" applyFont="1" applyBorder="1"/>
    <xf numFmtId="0" fontId="18" fillId="0" borderId="2" xfId="0" applyFont="1" applyBorder="1"/>
    <xf numFmtId="0" fontId="18" fillId="0" borderId="13" xfId="0" applyFont="1" applyBorder="1"/>
    <xf numFmtId="0" fontId="18" fillId="0" borderId="0" xfId="0" applyFont="1" applyBorder="1"/>
    <xf numFmtId="0" fontId="18" fillId="0" borderId="14" xfId="0" applyFont="1" applyBorder="1"/>
    <xf numFmtId="0" fontId="18" fillId="0" borderId="15" xfId="0" applyFont="1" applyBorder="1"/>
    <xf numFmtId="167" fontId="39" fillId="0" borderId="3" xfId="3" applyFont="1" applyBorder="1" applyAlignment="1">
      <alignment horizontal="center" vertical="center"/>
    </xf>
    <xf numFmtId="167" fontId="39" fillId="0" borderId="5" xfId="3" applyFont="1" applyBorder="1" applyAlignment="1">
      <alignment horizontal="center" vertical="center"/>
    </xf>
    <xf numFmtId="167" fontId="39" fillId="0" borderId="2" xfId="3" applyFont="1" applyBorder="1" applyAlignment="1">
      <alignment horizontal="center" vertical="center"/>
    </xf>
    <xf numFmtId="0" fontId="47" fillId="0" borderId="18" xfId="0" applyFont="1" applyBorder="1" applyAlignment="1">
      <alignment horizontal="center"/>
    </xf>
    <xf numFmtId="0" fontId="47" fillId="0" borderId="17" xfId="0" applyFont="1" applyBorder="1" applyAlignment="1">
      <alignment horizontal="center"/>
    </xf>
    <xf numFmtId="0" fontId="47" fillId="0" borderId="8" xfId="0" applyFont="1" applyBorder="1" applyAlignment="1">
      <alignment horizontal="center"/>
    </xf>
  </cellXfs>
  <cellStyles count="24">
    <cellStyle name="Excel Built-in Normal" xfId="15"/>
    <cellStyle name="Heading" xfId="17"/>
    <cellStyle name="Heading1" xfId="18"/>
    <cellStyle name="Millares" xfId="9" builtinId="3"/>
    <cellStyle name="Millares 2" xfId="6"/>
    <cellStyle name="Millares 3" xfId="11"/>
    <cellStyle name="Millares 4" xfId="14"/>
    <cellStyle name="Millares 5" xfId="21"/>
    <cellStyle name="Moneda" xfId="3" builtinId="4"/>
    <cellStyle name="Moneda 2" xfId="5"/>
    <cellStyle name="Moneda 3" xfId="7"/>
    <cellStyle name="Moneda 4" xfId="13"/>
    <cellStyle name="Normal" xfId="0" builtinId="0"/>
    <cellStyle name="Normal 2" xfId="1"/>
    <cellStyle name="Normal 2 2" xfId="22"/>
    <cellStyle name="Normal 3" xfId="10"/>
    <cellStyle name="Normal 3 2" xfId="2"/>
    <cellStyle name="Normal 3 3" xfId="23"/>
    <cellStyle name="Normal 4" xfId="16"/>
    <cellStyle name="Normal 5" xfId="12"/>
    <cellStyle name="Normal 8" xfId="8"/>
    <cellStyle name="Porcentaje" xfId="4" builtinId="5"/>
    <cellStyle name="Result" xfId="19"/>
    <cellStyle name="Result2" xfId="20"/>
  </cellStyles>
  <dxfs count="0"/>
  <tableStyles count="0" defaultTableStyle="TableStyleMedium2" defaultPivotStyle="PivotStyleLight16"/>
  <colors>
    <mruColors>
      <color rgb="FF33FF33"/>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1.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LMUN01\disco-c\CONTADURIA\Ejecuciones%20Presupuestarias\2017\Ejecuci&#243;n%20Presupuestaria%202017%20-%20Recurs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LMUN01\disco-c\CONTADURIA\Ejecuciones%20Presupuestarias\2016\PLANI9%20(fondos%20afectad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RECAUDADOS"/>
    </sheetNames>
    <sheetDataSet>
      <sheetData sheetId="0" refreshError="1">
        <row r="7">
          <cell r="Q7">
            <v>7700668.3400000008</v>
          </cell>
        </row>
        <row r="8">
          <cell r="Q8">
            <v>376594.41000000003</v>
          </cell>
        </row>
        <row r="9">
          <cell r="Q9">
            <v>11308980.199999999</v>
          </cell>
        </row>
        <row r="10">
          <cell r="Q10">
            <v>244826.40999999997</v>
          </cell>
        </row>
        <row r="11">
          <cell r="Q11">
            <v>64377.24</v>
          </cell>
        </row>
        <row r="12">
          <cell r="Q12">
            <v>225</v>
          </cell>
        </row>
        <row r="13">
          <cell r="Q13">
            <v>696947.93</v>
          </cell>
        </row>
        <row r="14">
          <cell r="Q14">
            <v>44162</v>
          </cell>
        </row>
        <row r="15">
          <cell r="Q15">
            <v>920</v>
          </cell>
        </row>
        <row r="16">
          <cell r="Q16">
            <v>832080</v>
          </cell>
        </row>
        <row r="17">
          <cell r="Q17">
            <v>4038952.0300000003</v>
          </cell>
        </row>
        <row r="18">
          <cell r="Q18">
            <v>487657.01</v>
          </cell>
        </row>
        <row r="19">
          <cell r="Q19">
            <v>0</v>
          </cell>
        </row>
        <row r="20">
          <cell r="Q20">
            <v>0</v>
          </cell>
        </row>
        <row r="21">
          <cell r="Q21">
            <v>2912784.14</v>
          </cell>
        </row>
        <row r="22">
          <cell r="Q22">
            <v>89088.97</v>
          </cell>
        </row>
        <row r="23">
          <cell r="Q23">
            <v>296118.65999999997</v>
          </cell>
        </row>
        <row r="24">
          <cell r="Q24">
            <v>25370</v>
          </cell>
        </row>
        <row r="25">
          <cell r="Q25">
            <v>26142</v>
          </cell>
        </row>
        <row r="26">
          <cell r="Q26">
            <v>15657.97</v>
          </cell>
        </row>
        <row r="32">
          <cell r="Q32">
            <v>155893.82</v>
          </cell>
        </row>
        <row r="33">
          <cell r="Q33">
            <v>37207.89</v>
          </cell>
        </row>
        <row r="34">
          <cell r="Q34">
            <v>2898192.5699999994</v>
          </cell>
        </row>
        <row r="35">
          <cell r="Q35">
            <v>6884</v>
          </cell>
        </row>
        <row r="36">
          <cell r="Q36">
            <v>27986.410000000003</v>
          </cell>
        </row>
        <row r="37">
          <cell r="Q37">
            <v>4962263.0199999996</v>
          </cell>
        </row>
        <row r="38">
          <cell r="Q38">
            <v>148257.29999999999</v>
          </cell>
        </row>
        <row r="39">
          <cell r="Q39">
            <v>161503.25000000003</v>
          </cell>
        </row>
        <row r="40">
          <cell r="Q40">
            <v>1017884.3</v>
          </cell>
        </row>
        <row r="41">
          <cell r="Q41">
            <v>1764038.3000000003</v>
          </cell>
        </row>
        <row r="42">
          <cell r="Q42">
            <v>237591.13999999998</v>
          </cell>
        </row>
        <row r="43">
          <cell r="Q43">
            <v>101479.3</v>
          </cell>
        </row>
        <row r="44">
          <cell r="Q44">
            <v>410965.9800000001</v>
          </cell>
        </row>
        <row r="45">
          <cell r="Q45">
            <v>6215.9800000000005</v>
          </cell>
        </row>
        <row r="46">
          <cell r="Q46">
            <v>296483.99</v>
          </cell>
        </row>
        <row r="47">
          <cell r="Q47">
            <v>133091.58000000002</v>
          </cell>
        </row>
        <row r="48">
          <cell r="Q48">
            <v>255018.66999999998</v>
          </cell>
        </row>
        <row r="49">
          <cell r="Q49">
            <v>16584.36</v>
          </cell>
        </row>
        <row r="50">
          <cell r="Q50">
            <v>13877.25</v>
          </cell>
        </row>
        <row r="51">
          <cell r="Q51">
            <v>479328</v>
          </cell>
        </row>
        <row r="53">
          <cell r="Q53">
            <v>801942.44000000006</v>
          </cell>
        </row>
        <row r="57">
          <cell r="Q57">
            <v>351550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1"/>
      <sheetName val="28-02"/>
      <sheetName val="31-03"/>
      <sheetName val="30-04"/>
      <sheetName val="31-05"/>
      <sheetName val="30-06"/>
      <sheetName val="31-07"/>
      <sheetName val="31-08"/>
      <sheetName val="30-09"/>
      <sheetName val="31-10"/>
      <sheetName val="30-11"/>
      <sheetName val="10-12"/>
      <sheetName val="31-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0">
          <cell r="G10">
            <v>5048.8500000000058</v>
          </cell>
        </row>
        <row r="13">
          <cell r="G13">
            <v>192618.41000000003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3-%20Normativa%202017\Estancia%20Grande\Ord.%20Aprobaci&#243;n%20CTM%20.pdf" TargetMode="External"/><Relationship Id="rId2" Type="http://schemas.openxmlformats.org/officeDocument/2006/relationships/hyperlink" Target="..\3-%20Normativa%202017\Estancia%20Grande\Ord.%20Aprobaci&#243;n%20CTM%20.pdf" TargetMode="External"/><Relationship Id="rId1" Type="http://schemas.openxmlformats.org/officeDocument/2006/relationships/hyperlink" Target="..\3-%20Normativa%202017\Estancia%20Grande\Ord.%20Aprobaci&#243;n%20CTM%20.pdf"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O112"/>
  <sheetViews>
    <sheetView showGridLines="0" tabSelected="1" zoomScale="95" zoomScaleNormal="95" workbookViewId="0">
      <selection activeCell="J6" sqref="J6"/>
    </sheetView>
  </sheetViews>
  <sheetFormatPr baseColWidth="10" defaultRowHeight="15" x14ac:dyDescent="0.25"/>
  <cols>
    <col min="1" max="7" width="11.42578125" style="376"/>
    <col min="8" max="8" width="12.140625" style="376" bestFit="1" customWidth="1"/>
    <col min="9" max="9" width="11.42578125" style="376"/>
    <col min="10" max="10" width="12.140625" style="376" customWidth="1"/>
    <col min="11" max="16384" width="11.42578125" style="376"/>
  </cols>
  <sheetData>
    <row r="1" spans="1:15" ht="47.25" customHeight="1" x14ac:dyDescent="0.35">
      <c r="B1" s="21"/>
      <c r="C1" s="455" t="s">
        <v>80</v>
      </c>
      <c r="D1" s="455"/>
      <c r="E1" s="455"/>
      <c r="F1" s="455"/>
      <c r="G1" s="455"/>
      <c r="H1" s="455"/>
      <c r="I1" s="455"/>
      <c r="J1" s="455"/>
      <c r="K1" s="455"/>
      <c r="L1" s="455"/>
      <c r="M1" s="455"/>
      <c r="N1" s="21"/>
      <c r="O1" s="21"/>
    </row>
    <row r="2" spans="1:15" ht="33" customHeight="1" x14ac:dyDescent="0.35">
      <c r="B2" s="21"/>
      <c r="C2" s="21"/>
      <c r="D2" s="456" t="s">
        <v>2455</v>
      </c>
      <c r="E2" s="456"/>
      <c r="F2" s="456"/>
      <c r="G2" s="456"/>
      <c r="H2" s="456"/>
      <c r="I2" s="456"/>
      <c r="J2" s="456"/>
      <c r="K2" s="456"/>
      <c r="L2" s="456"/>
      <c r="M2" s="21"/>
      <c r="N2" s="21"/>
      <c r="O2" s="21"/>
    </row>
    <row r="3" spans="1:15" ht="36.75" customHeight="1" x14ac:dyDescent="0.35">
      <c r="B3" s="21"/>
      <c r="C3" s="21"/>
      <c r="D3" s="457" t="s">
        <v>81</v>
      </c>
      <c r="E3" s="457"/>
      <c r="F3" s="457"/>
      <c r="G3" s="457"/>
      <c r="H3" s="457"/>
      <c r="I3" s="457"/>
      <c r="J3" s="457"/>
      <c r="K3" s="457"/>
      <c r="L3" s="457"/>
      <c r="M3" s="21"/>
      <c r="N3" s="21"/>
      <c r="O3" s="21"/>
    </row>
    <row r="4" spans="1:15" ht="24.95" customHeight="1" x14ac:dyDescent="0.35">
      <c r="B4" s="21"/>
      <c r="C4" s="21"/>
      <c r="D4" s="40"/>
      <c r="E4" s="40"/>
      <c r="F4" s="40"/>
      <c r="G4" s="40"/>
      <c r="H4" s="40"/>
      <c r="I4" s="40"/>
      <c r="J4" s="40"/>
      <c r="K4" s="40"/>
      <c r="L4" s="21"/>
      <c r="M4" s="21"/>
      <c r="N4" s="21"/>
      <c r="O4" s="21"/>
    </row>
    <row r="5" spans="1:15" ht="24.95" customHeight="1" x14ac:dyDescent="0.3">
      <c r="B5" s="21"/>
      <c r="C5" s="21"/>
      <c r="D5" s="21"/>
      <c r="E5" s="21"/>
      <c r="F5" s="258" t="s">
        <v>2420</v>
      </c>
      <c r="G5" s="258"/>
      <c r="H5" s="117"/>
      <c r="I5" s="117"/>
      <c r="J5" s="259">
        <v>43355</v>
      </c>
      <c r="K5" s="21"/>
      <c r="L5" s="21"/>
      <c r="M5" s="21"/>
      <c r="N5" s="21"/>
      <c r="O5" s="21"/>
    </row>
    <row r="6" spans="1:15" ht="27.75" customHeight="1" x14ac:dyDescent="0.3">
      <c r="B6" s="21"/>
      <c r="C6" s="21"/>
      <c r="D6" s="21"/>
      <c r="E6" s="21"/>
      <c r="F6" s="258" t="s">
        <v>2421</v>
      </c>
      <c r="G6" s="258"/>
      <c r="H6" s="117"/>
      <c r="I6" s="117"/>
      <c r="J6" s="360">
        <v>67</v>
      </c>
      <c r="K6" s="258" t="s">
        <v>2488</v>
      </c>
      <c r="L6" s="21"/>
      <c r="M6" s="21"/>
      <c r="N6" s="21"/>
      <c r="O6" s="21"/>
    </row>
    <row r="7" spans="1:15" ht="24.95" customHeight="1" x14ac:dyDescent="0.3">
      <c r="B7" s="21"/>
      <c r="C7" s="21"/>
      <c r="D7" s="21"/>
      <c r="E7" s="21"/>
      <c r="F7" s="63" t="s">
        <v>2422</v>
      </c>
      <c r="G7" s="63"/>
      <c r="H7" s="21"/>
      <c r="I7" s="21"/>
      <c r="J7" s="64"/>
      <c r="K7" s="21"/>
      <c r="L7" s="21"/>
      <c r="M7" s="21"/>
      <c r="N7" s="21"/>
      <c r="O7" s="21"/>
    </row>
    <row r="8" spans="1:15" ht="24.95" customHeight="1" x14ac:dyDescent="0.3">
      <c r="B8" s="21"/>
      <c r="C8" s="21"/>
      <c r="D8" s="21"/>
      <c r="E8" s="21"/>
      <c r="F8" s="358" t="s">
        <v>2423</v>
      </c>
      <c r="G8" s="63"/>
      <c r="H8" s="63"/>
      <c r="I8" s="63"/>
      <c r="J8" s="359"/>
      <c r="K8" s="63"/>
      <c r="L8" s="21"/>
      <c r="M8" s="21"/>
      <c r="N8" s="21"/>
      <c r="O8" s="21"/>
    </row>
    <row r="9" spans="1:15" ht="24.95" customHeight="1" x14ac:dyDescent="0.3">
      <c r="B9" s="21"/>
      <c r="C9" s="21"/>
      <c r="D9" s="21"/>
      <c r="E9" s="21"/>
      <c r="F9" s="358" t="s">
        <v>2424</v>
      </c>
      <c r="G9" s="63"/>
      <c r="H9" s="63"/>
      <c r="I9" s="63"/>
      <c r="J9" s="359"/>
      <c r="K9" s="63"/>
      <c r="L9" s="21"/>
      <c r="M9" s="21"/>
      <c r="N9" s="21"/>
      <c r="O9" s="21"/>
    </row>
    <row r="10" spans="1:15" ht="24.95" customHeight="1" x14ac:dyDescent="0.3">
      <c r="F10" s="358" t="s">
        <v>2425</v>
      </c>
      <c r="G10" s="63"/>
      <c r="H10" s="63"/>
      <c r="I10" s="63"/>
      <c r="J10" s="63"/>
      <c r="K10" s="63"/>
    </row>
    <row r="11" spans="1:15" ht="24.95" customHeight="1" x14ac:dyDescent="0.3">
      <c r="F11" s="358" t="s">
        <v>2426</v>
      </c>
      <c r="G11" s="63"/>
      <c r="H11" s="63"/>
      <c r="I11" s="63"/>
      <c r="J11" s="63"/>
      <c r="K11" s="63"/>
    </row>
    <row r="12" spans="1:15" ht="24.95" customHeight="1" x14ac:dyDescent="0.3">
      <c r="F12" s="358"/>
      <c r="G12" s="63"/>
      <c r="H12" s="63"/>
      <c r="I12" s="63"/>
      <c r="J12" s="63"/>
      <c r="K12" s="63"/>
    </row>
    <row r="13" spans="1:15" ht="31.5" customHeight="1" x14ac:dyDescent="0.3">
      <c r="A13" s="375" t="s">
        <v>1868</v>
      </c>
      <c r="B13" s="361"/>
      <c r="C13" s="63"/>
      <c r="D13" s="63"/>
      <c r="E13" s="63"/>
      <c r="F13" s="361"/>
      <c r="G13" s="63"/>
      <c r="H13" s="63"/>
      <c r="I13" s="63"/>
      <c r="J13" s="63"/>
      <c r="K13" s="63"/>
      <c r="L13" s="63"/>
      <c r="M13" s="63"/>
      <c r="N13" s="63"/>
      <c r="O13" s="21"/>
    </row>
    <row r="14" spans="1:15" ht="18" customHeight="1" x14ac:dyDescent="0.3">
      <c r="A14" s="375"/>
      <c r="B14" s="361"/>
      <c r="C14" s="63"/>
      <c r="D14" s="63"/>
      <c r="E14" s="63"/>
      <c r="F14" s="361"/>
      <c r="G14" s="63"/>
      <c r="H14" s="63"/>
      <c r="I14" s="63"/>
      <c r="J14" s="63"/>
      <c r="K14" s="63"/>
      <c r="L14" s="63"/>
      <c r="M14" s="63"/>
      <c r="N14" s="63"/>
      <c r="O14" s="21"/>
    </row>
    <row r="15" spans="1:15" ht="42" customHeight="1" x14ac:dyDescent="0.3">
      <c r="A15" s="459" t="s">
        <v>2791</v>
      </c>
      <c r="B15" s="459"/>
      <c r="C15" s="459"/>
      <c r="D15" s="459"/>
      <c r="E15" s="459"/>
      <c r="F15" s="459"/>
      <c r="G15" s="459"/>
      <c r="H15" s="459"/>
      <c r="I15" s="459"/>
      <c r="J15" s="459"/>
      <c r="K15" s="459"/>
      <c r="L15" s="459"/>
      <c r="M15" s="63"/>
      <c r="N15" s="63"/>
      <c r="O15" s="21"/>
    </row>
    <row r="16" spans="1:15" ht="54.75" customHeight="1" x14ac:dyDescent="0.3">
      <c r="A16" s="453" t="s">
        <v>2485</v>
      </c>
      <c r="B16" s="458"/>
      <c r="C16" s="458"/>
      <c r="D16" s="458"/>
      <c r="E16" s="458"/>
      <c r="F16" s="458"/>
      <c r="G16" s="458"/>
      <c r="H16" s="458"/>
      <c r="I16" s="458"/>
      <c r="J16" s="458"/>
      <c r="K16" s="458"/>
      <c r="L16" s="458"/>
      <c r="M16" s="63"/>
      <c r="N16" s="63"/>
      <c r="O16" s="21"/>
    </row>
    <row r="17" spans="1:15" ht="51" customHeight="1" x14ac:dyDescent="0.3">
      <c r="A17" s="453" t="s">
        <v>2482</v>
      </c>
      <c r="B17" s="454"/>
      <c r="C17" s="454"/>
      <c r="D17" s="454"/>
      <c r="E17" s="454"/>
      <c r="F17" s="454"/>
      <c r="G17" s="454"/>
      <c r="H17" s="454"/>
      <c r="I17" s="454"/>
      <c r="J17" s="454"/>
      <c r="K17" s="454"/>
      <c r="L17" s="454"/>
      <c r="M17" s="63"/>
      <c r="N17" s="63"/>
      <c r="O17" s="21"/>
    </row>
    <row r="18" spans="1:15" ht="34.5" customHeight="1" x14ac:dyDescent="0.3">
      <c r="A18" s="453" t="s">
        <v>2504</v>
      </c>
      <c r="B18" s="454"/>
      <c r="C18" s="454"/>
      <c r="D18" s="454"/>
      <c r="E18" s="454"/>
      <c r="F18" s="454"/>
      <c r="G18" s="454"/>
      <c r="H18" s="454"/>
      <c r="I18" s="454"/>
      <c r="J18" s="454"/>
      <c r="K18" s="454"/>
      <c r="L18" s="454"/>
      <c r="M18" s="63"/>
      <c r="N18" s="63"/>
      <c r="O18" s="21"/>
    </row>
    <row r="19" spans="1:15" ht="31.5" customHeight="1" x14ac:dyDescent="0.3">
      <c r="A19" s="453" t="s">
        <v>2483</v>
      </c>
      <c r="B19" s="454"/>
      <c r="C19" s="454"/>
      <c r="D19" s="454"/>
      <c r="E19" s="454"/>
      <c r="F19" s="454"/>
      <c r="G19" s="454"/>
      <c r="H19" s="454"/>
      <c r="I19" s="454"/>
      <c r="J19" s="454"/>
      <c r="K19" s="454"/>
      <c r="L19" s="454"/>
      <c r="M19" s="63"/>
      <c r="N19" s="63"/>
      <c r="O19" s="21"/>
    </row>
    <row r="20" spans="1:15" ht="24.95" customHeight="1" x14ac:dyDescent="0.3">
      <c r="A20" s="453" t="s">
        <v>2456</v>
      </c>
      <c r="B20" s="454"/>
      <c r="C20" s="454"/>
      <c r="D20" s="454"/>
      <c r="E20" s="454"/>
      <c r="F20" s="454"/>
      <c r="G20" s="454"/>
      <c r="H20" s="454"/>
      <c r="I20" s="454"/>
      <c r="J20" s="454"/>
      <c r="K20" s="454"/>
      <c r="L20" s="454"/>
      <c r="M20" s="63"/>
      <c r="N20" s="63"/>
    </row>
    <row r="21" spans="1:15" ht="52.5" customHeight="1" x14ac:dyDescent="0.3">
      <c r="A21" s="453" t="s">
        <v>2486</v>
      </c>
      <c r="B21" s="458"/>
      <c r="C21" s="458"/>
      <c r="D21" s="458"/>
      <c r="E21" s="458"/>
      <c r="F21" s="458"/>
      <c r="G21" s="458"/>
      <c r="H21" s="458"/>
      <c r="I21" s="458"/>
      <c r="J21" s="458"/>
      <c r="K21" s="458"/>
      <c r="L21" s="458"/>
      <c r="M21" s="63"/>
      <c r="N21" s="63"/>
    </row>
    <row r="22" spans="1:15" ht="24.95" customHeight="1" x14ac:dyDescent="0.3">
      <c r="A22" s="377"/>
      <c r="B22" s="377"/>
      <c r="C22" s="377"/>
      <c r="D22" s="377"/>
      <c r="E22" s="377"/>
      <c r="F22" s="377"/>
      <c r="G22" s="377"/>
      <c r="H22" s="377"/>
      <c r="I22" s="377"/>
      <c r="J22" s="377"/>
      <c r="K22" s="377"/>
      <c r="L22" s="377"/>
      <c r="M22" s="63"/>
      <c r="N22" s="63"/>
    </row>
    <row r="23" spans="1:15" ht="26.25" customHeight="1" x14ac:dyDescent="0.3">
      <c r="A23" s="462" t="s">
        <v>2484</v>
      </c>
      <c r="B23" s="458"/>
      <c r="C23" s="458"/>
      <c r="D23" s="458"/>
      <c r="E23" s="458"/>
      <c r="F23" s="458"/>
      <c r="G23" s="458"/>
      <c r="H23" s="458"/>
      <c r="I23" s="458"/>
      <c r="J23" s="458"/>
      <c r="K23" s="458"/>
      <c r="L23" s="458"/>
      <c r="M23" s="21"/>
      <c r="N23" s="21"/>
    </row>
    <row r="24" spans="1:15" ht="197.25" customHeight="1" x14ac:dyDescent="0.3">
      <c r="A24" s="453" t="s">
        <v>2505</v>
      </c>
      <c r="B24" s="463"/>
      <c r="C24" s="463"/>
      <c r="D24" s="463"/>
      <c r="E24" s="463"/>
      <c r="F24" s="463"/>
      <c r="G24" s="463"/>
      <c r="H24" s="463"/>
      <c r="I24" s="463"/>
      <c r="J24" s="463"/>
      <c r="K24" s="463"/>
      <c r="L24" s="463"/>
      <c r="M24" s="21"/>
      <c r="N24" s="21"/>
    </row>
    <row r="25" spans="1:15" ht="96.75" customHeight="1" x14ac:dyDescent="0.25">
      <c r="A25" s="453" t="s">
        <v>2487</v>
      </c>
      <c r="B25" s="463"/>
      <c r="C25" s="463"/>
      <c r="D25" s="463"/>
      <c r="E25" s="463"/>
      <c r="F25" s="463"/>
      <c r="G25" s="463"/>
      <c r="H25" s="463"/>
      <c r="I25" s="463"/>
      <c r="J25" s="463"/>
      <c r="K25" s="463"/>
      <c r="L25" s="463"/>
    </row>
    <row r="26" spans="1:15" ht="37.5" customHeight="1" x14ac:dyDescent="0.3">
      <c r="A26" s="460" t="s">
        <v>2506</v>
      </c>
      <c r="B26" s="461"/>
      <c r="C26" s="461"/>
      <c r="D26" s="461"/>
      <c r="E26" s="461"/>
      <c r="F26" s="461"/>
      <c r="G26" s="461"/>
      <c r="H26" s="461"/>
      <c r="I26" s="461"/>
      <c r="J26" s="461"/>
      <c r="K26" s="461"/>
      <c r="L26" s="461"/>
    </row>
    <row r="27" spans="1:15" ht="24.95" customHeight="1" x14ac:dyDescent="0.25"/>
    <row r="28" spans="1:15" ht="24.95" customHeight="1" x14ac:dyDescent="0.3">
      <c r="A28" s="460"/>
      <c r="B28" s="461"/>
      <c r="C28" s="461"/>
      <c r="D28" s="461"/>
      <c r="E28" s="461"/>
      <c r="F28" s="461"/>
      <c r="G28" s="461"/>
      <c r="H28" s="461"/>
      <c r="I28" s="461"/>
      <c r="J28" s="461"/>
      <c r="K28" s="461"/>
      <c r="L28" s="461"/>
    </row>
    <row r="29" spans="1:15" ht="24.95" customHeight="1" x14ac:dyDescent="0.25"/>
    <row r="30" spans="1:15" ht="24.95" customHeight="1" x14ac:dyDescent="0.25"/>
    <row r="31" spans="1:15" ht="24.95" customHeight="1" x14ac:dyDescent="0.25"/>
    <row r="32" spans="1:15" ht="24.95" customHeight="1" x14ac:dyDescent="0.25"/>
    <row r="33" ht="24.95" customHeight="1" x14ac:dyDescent="0.25"/>
    <row r="34" ht="24.95" customHeight="1" x14ac:dyDescent="0.25"/>
    <row r="35" ht="24.95" customHeight="1" x14ac:dyDescent="0.25"/>
    <row r="36" ht="24.95" customHeight="1" x14ac:dyDescent="0.25"/>
    <row r="37" ht="24.95" customHeight="1" x14ac:dyDescent="0.25"/>
    <row r="38" ht="24.95" customHeight="1" x14ac:dyDescent="0.25"/>
    <row r="39" ht="24.95" customHeight="1" x14ac:dyDescent="0.25"/>
    <row r="40" ht="24.95" customHeight="1" x14ac:dyDescent="0.25"/>
    <row r="41" ht="24.95" customHeight="1" x14ac:dyDescent="0.25"/>
    <row r="42" ht="24.95" customHeight="1" x14ac:dyDescent="0.25"/>
    <row r="43" ht="24.95" customHeight="1" x14ac:dyDescent="0.25"/>
    <row r="44" ht="24.95" customHeight="1" x14ac:dyDescent="0.25"/>
    <row r="45" ht="24.95" customHeight="1" x14ac:dyDescent="0.25"/>
    <row r="46" ht="24.95" customHeight="1" x14ac:dyDescent="0.25"/>
    <row r="47" ht="24.95" customHeight="1" x14ac:dyDescent="0.25"/>
    <row r="48" ht="24.95" customHeight="1" x14ac:dyDescent="0.25"/>
    <row r="49" ht="24.95" customHeight="1" x14ac:dyDescent="0.25"/>
    <row r="50" ht="24.95" customHeight="1" x14ac:dyDescent="0.25"/>
    <row r="51" ht="24.95" customHeight="1" x14ac:dyDescent="0.25"/>
    <row r="52" ht="24.95" customHeight="1" x14ac:dyDescent="0.25"/>
    <row r="53" ht="24.95" customHeight="1" x14ac:dyDescent="0.25"/>
    <row r="54" ht="24.95" customHeight="1" x14ac:dyDescent="0.25"/>
    <row r="55" ht="24.95" customHeight="1" x14ac:dyDescent="0.25"/>
    <row r="56" ht="24.95" customHeight="1" x14ac:dyDescent="0.25"/>
    <row r="57" ht="24.95" customHeight="1" x14ac:dyDescent="0.25"/>
    <row r="58" ht="24.95" customHeight="1" x14ac:dyDescent="0.25"/>
    <row r="59" ht="24.95" customHeight="1" x14ac:dyDescent="0.25"/>
    <row r="60" ht="24.95" customHeight="1" x14ac:dyDescent="0.25"/>
    <row r="61" ht="24.95" customHeight="1" x14ac:dyDescent="0.25"/>
    <row r="62" ht="24.95" customHeight="1" x14ac:dyDescent="0.25"/>
    <row r="63" ht="24.95" customHeight="1" x14ac:dyDescent="0.25"/>
    <row r="64" ht="24.95" customHeight="1" x14ac:dyDescent="0.25"/>
    <row r="65" ht="24.95" customHeight="1" x14ac:dyDescent="0.25"/>
    <row r="66" ht="24.95" customHeight="1" x14ac:dyDescent="0.25"/>
    <row r="67" ht="24.95" customHeight="1" x14ac:dyDescent="0.25"/>
    <row r="68" ht="24.95" customHeight="1" x14ac:dyDescent="0.25"/>
    <row r="69" ht="24.95" customHeight="1" x14ac:dyDescent="0.25"/>
    <row r="70" ht="24.95" customHeight="1" x14ac:dyDescent="0.25"/>
    <row r="71" ht="24.95" customHeight="1" x14ac:dyDescent="0.25"/>
    <row r="72" ht="24.95" customHeight="1" x14ac:dyDescent="0.25"/>
    <row r="73" ht="24.95" customHeight="1" x14ac:dyDescent="0.25"/>
    <row r="74" ht="24.95" customHeight="1" x14ac:dyDescent="0.25"/>
    <row r="75" ht="24.95" customHeight="1" x14ac:dyDescent="0.25"/>
    <row r="76" ht="24.95" customHeight="1" x14ac:dyDescent="0.25"/>
    <row r="77" ht="24.95" customHeight="1" x14ac:dyDescent="0.25"/>
    <row r="78" ht="24.95" customHeight="1" x14ac:dyDescent="0.25"/>
    <row r="79" ht="24.95" customHeight="1" x14ac:dyDescent="0.25"/>
    <row r="80" ht="24.95" customHeight="1" x14ac:dyDescent="0.25"/>
    <row r="81" ht="24.95" customHeight="1" x14ac:dyDescent="0.25"/>
    <row r="82" ht="24.95" customHeight="1" x14ac:dyDescent="0.25"/>
    <row r="83" ht="24.95" customHeight="1" x14ac:dyDescent="0.25"/>
    <row r="84" ht="24.95" customHeight="1" x14ac:dyDescent="0.25"/>
    <row r="85" ht="24.95" customHeight="1" x14ac:dyDescent="0.25"/>
    <row r="86" ht="24.95" customHeight="1" x14ac:dyDescent="0.25"/>
    <row r="87" ht="24.95" customHeight="1" x14ac:dyDescent="0.25"/>
    <row r="88" ht="24.95" customHeight="1" x14ac:dyDescent="0.25"/>
    <row r="89" ht="24.95" customHeight="1" x14ac:dyDescent="0.25"/>
    <row r="90" ht="24.95" customHeight="1" x14ac:dyDescent="0.25"/>
    <row r="91" ht="24.95" customHeight="1" x14ac:dyDescent="0.25"/>
    <row r="92" ht="24.95" customHeight="1" x14ac:dyDescent="0.25"/>
    <row r="93" ht="24.95" customHeight="1" x14ac:dyDescent="0.25"/>
    <row r="94" ht="24.95" customHeight="1" x14ac:dyDescent="0.25"/>
    <row r="95" ht="24.95" customHeight="1" x14ac:dyDescent="0.25"/>
    <row r="96" ht="24.95" customHeight="1" x14ac:dyDescent="0.25"/>
    <row r="97" ht="24.95" customHeight="1" x14ac:dyDescent="0.25"/>
    <row r="98" ht="24.95" customHeight="1" x14ac:dyDescent="0.25"/>
    <row r="99" ht="24.95" customHeight="1" x14ac:dyDescent="0.25"/>
    <row r="100" ht="24.95" customHeight="1" x14ac:dyDescent="0.25"/>
    <row r="101" ht="24.95" customHeight="1" x14ac:dyDescent="0.25"/>
    <row r="102" ht="24.95" customHeight="1" x14ac:dyDescent="0.25"/>
    <row r="103" ht="24.95" customHeight="1" x14ac:dyDescent="0.25"/>
    <row r="104" ht="24.95" customHeight="1" x14ac:dyDescent="0.25"/>
    <row r="105" ht="24.95" customHeight="1" x14ac:dyDescent="0.25"/>
    <row r="106" ht="24.95" customHeight="1" x14ac:dyDescent="0.25"/>
    <row r="107" ht="24.95" customHeight="1" x14ac:dyDescent="0.25"/>
    <row r="108" ht="24.95" customHeight="1" x14ac:dyDescent="0.25"/>
    <row r="109" ht="24.95" customHeight="1" x14ac:dyDescent="0.25"/>
    <row r="110" ht="24.95" customHeight="1" x14ac:dyDescent="0.25"/>
    <row r="111" ht="24.95" customHeight="1" x14ac:dyDescent="0.25"/>
    <row r="112" ht="24.95" customHeight="1" x14ac:dyDescent="0.25"/>
  </sheetData>
  <mergeCells count="15">
    <mergeCell ref="A26:L26"/>
    <mergeCell ref="A28:L28"/>
    <mergeCell ref="A21:L21"/>
    <mergeCell ref="A23:L23"/>
    <mergeCell ref="A24:L24"/>
    <mergeCell ref="A25:L25"/>
    <mergeCell ref="A20:L20"/>
    <mergeCell ref="C1:M1"/>
    <mergeCell ref="A19:L19"/>
    <mergeCell ref="A17:L17"/>
    <mergeCell ref="D2:L2"/>
    <mergeCell ref="D3:L3"/>
    <mergeCell ref="A16:L16"/>
    <mergeCell ref="A15:L15"/>
    <mergeCell ref="A18:L18"/>
  </mergeCells>
  <pageMargins left="0.70866141732283472" right="0.70866141732283472" top="0.74803149606299213" bottom="0.74803149606299213" header="0.31496062992125984" footer="0.31496062992125984"/>
  <pageSetup paperSize="9"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showGridLines="0" zoomScale="95" zoomScaleNormal="95" workbookViewId="0">
      <selection activeCell="E7" sqref="D7:E7"/>
    </sheetView>
  </sheetViews>
  <sheetFormatPr baseColWidth="10" defaultRowHeight="15" x14ac:dyDescent="0.25"/>
  <cols>
    <col min="1" max="1" width="55.85546875" style="2" customWidth="1"/>
    <col min="2" max="3" width="18.42578125" style="2" customWidth="1"/>
    <col min="4" max="4" width="12.85546875" style="2" customWidth="1"/>
    <col min="5" max="5" width="17" style="2" customWidth="1"/>
    <col min="6" max="6" width="21" style="2" customWidth="1"/>
    <col min="7" max="7" width="39.85546875" style="2" customWidth="1"/>
    <col min="8" max="16384" width="11.42578125" style="2"/>
  </cols>
  <sheetData>
    <row r="1" spans="1:7" x14ac:dyDescent="0.25">
      <c r="A1" s="1"/>
      <c r="G1" s="4" t="s">
        <v>1</v>
      </c>
    </row>
    <row r="2" spans="1:7" x14ac:dyDescent="0.25">
      <c r="A2" s="6" t="s">
        <v>2219</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0.100000000000001" customHeight="1" x14ac:dyDescent="0.25">
      <c r="A7" s="11" t="s">
        <v>9</v>
      </c>
      <c r="B7" s="11" t="s">
        <v>10</v>
      </c>
      <c r="C7" s="11" t="s">
        <v>2213</v>
      </c>
      <c r="D7" s="11"/>
      <c r="E7" s="24" t="s">
        <v>2214</v>
      </c>
      <c r="F7" s="20">
        <v>126991.25</v>
      </c>
      <c r="G7" s="11"/>
    </row>
    <row r="8" spans="1:7" ht="20.100000000000001" customHeight="1" x14ac:dyDescent="0.25">
      <c r="A8" s="11" t="s">
        <v>2215</v>
      </c>
      <c r="B8" s="11" t="s">
        <v>28</v>
      </c>
      <c r="C8" s="11" t="s">
        <v>12</v>
      </c>
      <c r="D8" s="11" t="s">
        <v>2216</v>
      </c>
      <c r="E8" s="24"/>
      <c r="F8" s="20">
        <v>154500.29</v>
      </c>
      <c r="G8" s="11"/>
    </row>
    <row r="9" spans="1:7" ht="20.100000000000001" customHeight="1" x14ac:dyDescent="0.25">
      <c r="A9" s="11" t="s">
        <v>2218</v>
      </c>
      <c r="B9" s="11" t="s">
        <v>90</v>
      </c>
      <c r="C9" s="11" t="s">
        <v>2217</v>
      </c>
      <c r="D9" s="11"/>
      <c r="E9" s="24">
        <v>66000</v>
      </c>
      <c r="F9" s="20">
        <v>132000</v>
      </c>
      <c r="G9" s="11"/>
    </row>
    <row r="11" spans="1:7" x14ac:dyDescent="0.25">
      <c r="A11" s="13" t="s">
        <v>6</v>
      </c>
    </row>
  </sheetData>
  <pageMargins left="0.70866141732283472" right="0.70866141732283472" top="0.74803149606299213" bottom="0.74803149606299213" header="0.31496062992125984" footer="0.31496062992125984"/>
  <pageSetup paperSize="9" scale="7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9"/>
  <sheetViews>
    <sheetView showGridLines="0" zoomScale="95" zoomScaleNormal="95" workbookViewId="0">
      <selection activeCell="D7" sqref="D7:E7"/>
    </sheetView>
  </sheetViews>
  <sheetFormatPr baseColWidth="10" defaultColWidth="11.42578125" defaultRowHeight="15" x14ac:dyDescent="0.25"/>
  <cols>
    <col min="1" max="1" width="77.140625" style="2" customWidth="1"/>
    <col min="2" max="2" width="18.42578125" style="2" customWidth="1"/>
    <col min="3" max="3" width="28.85546875" style="2" customWidth="1"/>
    <col min="4" max="4" width="20.140625" style="2" customWidth="1"/>
    <col min="5" max="5" width="18.7109375" style="2" customWidth="1"/>
    <col min="6" max="6" width="21" style="2" customWidth="1"/>
    <col min="7" max="7" width="158" style="2" bestFit="1" customWidth="1"/>
    <col min="8" max="16384" width="11.42578125" style="2"/>
  </cols>
  <sheetData>
    <row r="2" spans="1:7" x14ac:dyDescent="0.25">
      <c r="A2" s="6" t="s">
        <v>79</v>
      </c>
      <c r="G2" s="4" t="s">
        <v>1</v>
      </c>
    </row>
    <row r="3" spans="1:7" x14ac:dyDescent="0.25">
      <c r="A3" s="1" t="s">
        <v>0</v>
      </c>
    </row>
    <row r="4" spans="1:7" x14ac:dyDescent="0.25">
      <c r="A4" s="3" t="s">
        <v>33</v>
      </c>
    </row>
    <row r="5" spans="1:7" x14ac:dyDescent="0.25">
      <c r="F5" s="370"/>
    </row>
    <row r="6" spans="1:7" ht="45.75" customHeight="1" x14ac:dyDescent="0.25">
      <c r="A6" s="7" t="s">
        <v>8</v>
      </c>
      <c r="B6" s="8" t="s">
        <v>4</v>
      </c>
      <c r="C6" s="8" t="s">
        <v>7</v>
      </c>
      <c r="D6" s="8" t="s">
        <v>5</v>
      </c>
      <c r="E6" s="7" t="s">
        <v>2</v>
      </c>
      <c r="F6" s="7" t="s">
        <v>3</v>
      </c>
      <c r="G6" s="7" t="s">
        <v>125</v>
      </c>
    </row>
    <row r="7" spans="1:7" ht="20.100000000000001" customHeight="1" x14ac:dyDescent="0.25">
      <c r="A7" s="26" t="s">
        <v>9</v>
      </c>
      <c r="B7" s="45" t="s">
        <v>10</v>
      </c>
      <c r="C7" s="45" t="s">
        <v>34</v>
      </c>
      <c r="D7" s="45" t="s">
        <v>716</v>
      </c>
      <c r="E7" s="84" t="s">
        <v>35</v>
      </c>
      <c r="F7" s="378">
        <v>2833174.81</v>
      </c>
      <c r="G7" s="26"/>
    </row>
    <row r="8" spans="1:7" ht="20.100000000000001" customHeight="1" x14ac:dyDescent="0.25">
      <c r="A8" s="26" t="s">
        <v>36</v>
      </c>
      <c r="B8" s="45" t="s">
        <v>10</v>
      </c>
      <c r="C8" s="45" t="s">
        <v>35</v>
      </c>
      <c r="D8" s="45" t="s">
        <v>35</v>
      </c>
      <c r="E8" s="379" t="s">
        <v>37</v>
      </c>
      <c r="F8" s="378">
        <v>1059060.82</v>
      </c>
      <c r="G8" s="26" t="s">
        <v>38</v>
      </c>
    </row>
    <row r="9" spans="1:7" ht="20.100000000000001" customHeight="1" x14ac:dyDescent="0.25">
      <c r="A9" s="26" t="s">
        <v>39</v>
      </c>
      <c r="B9" s="45" t="s">
        <v>28</v>
      </c>
      <c r="C9" s="45" t="s">
        <v>40</v>
      </c>
      <c r="D9" s="45" t="s">
        <v>35</v>
      </c>
      <c r="E9" s="84" t="s">
        <v>35</v>
      </c>
      <c r="F9" s="378">
        <v>1410154.1</v>
      </c>
      <c r="G9" s="26" t="s">
        <v>41</v>
      </c>
    </row>
    <row r="10" spans="1:7" ht="20.100000000000001" customHeight="1" x14ac:dyDescent="0.25">
      <c r="A10" s="26" t="s">
        <v>42</v>
      </c>
      <c r="B10" s="45" t="s">
        <v>28</v>
      </c>
      <c r="C10" s="45" t="s">
        <v>43</v>
      </c>
      <c r="D10" s="45" t="s">
        <v>35</v>
      </c>
      <c r="E10" s="84" t="s">
        <v>35</v>
      </c>
      <c r="F10" s="378">
        <v>90862.05</v>
      </c>
      <c r="G10" s="26" t="s">
        <v>41</v>
      </c>
    </row>
    <row r="11" spans="1:7" ht="20.100000000000001" customHeight="1" x14ac:dyDescent="0.25">
      <c r="A11" s="26" t="s">
        <v>44</v>
      </c>
      <c r="B11" s="45" t="s">
        <v>28</v>
      </c>
      <c r="C11" s="45" t="s">
        <v>45</v>
      </c>
      <c r="D11" s="45" t="s">
        <v>717</v>
      </c>
      <c r="E11" s="84" t="s">
        <v>35</v>
      </c>
      <c r="F11" s="378">
        <v>7512937.5599999996</v>
      </c>
      <c r="G11" s="26" t="s">
        <v>46</v>
      </c>
    </row>
    <row r="12" spans="1:7" ht="20.100000000000001" customHeight="1" x14ac:dyDescent="0.25">
      <c r="A12" s="26" t="s">
        <v>47</v>
      </c>
      <c r="B12" s="45" t="s">
        <v>48</v>
      </c>
      <c r="C12" s="45" t="s">
        <v>49</v>
      </c>
      <c r="D12" s="45" t="s">
        <v>35</v>
      </c>
      <c r="E12" s="84" t="s">
        <v>718</v>
      </c>
      <c r="F12" s="378">
        <v>412984.45</v>
      </c>
      <c r="G12" s="26" t="s">
        <v>50</v>
      </c>
    </row>
    <row r="13" spans="1:7" ht="20.100000000000001" customHeight="1" x14ac:dyDescent="0.25">
      <c r="A13" s="26" t="s">
        <v>51</v>
      </c>
      <c r="B13" s="45" t="s">
        <v>28</v>
      </c>
      <c r="C13" s="45" t="s">
        <v>35</v>
      </c>
      <c r="D13" s="45" t="s">
        <v>35</v>
      </c>
      <c r="E13" s="84" t="s">
        <v>35</v>
      </c>
      <c r="F13" s="378">
        <v>333393.8</v>
      </c>
      <c r="G13" s="26"/>
    </row>
    <row r="14" spans="1:7" ht="20.100000000000001" customHeight="1" x14ac:dyDescent="0.25">
      <c r="A14" s="26" t="s">
        <v>52</v>
      </c>
      <c r="B14" s="45" t="s">
        <v>28</v>
      </c>
      <c r="C14" s="45" t="s">
        <v>53</v>
      </c>
      <c r="D14" s="45" t="s">
        <v>35</v>
      </c>
      <c r="E14" s="379">
        <v>250</v>
      </c>
      <c r="F14" s="378">
        <v>133065</v>
      </c>
      <c r="G14" s="26"/>
    </row>
    <row r="15" spans="1:7" ht="20.100000000000001" customHeight="1" x14ac:dyDescent="0.25">
      <c r="A15" s="26" t="s">
        <v>54</v>
      </c>
      <c r="B15" s="45" t="s">
        <v>28</v>
      </c>
      <c r="C15" s="45" t="s">
        <v>55</v>
      </c>
      <c r="D15" s="45" t="s">
        <v>35</v>
      </c>
      <c r="E15" s="84" t="s">
        <v>35</v>
      </c>
      <c r="F15" s="378">
        <f>5078139.05+662133.89</f>
        <v>5740272.9399999995</v>
      </c>
      <c r="G15" s="26" t="s">
        <v>56</v>
      </c>
    </row>
    <row r="16" spans="1:7" ht="20.100000000000001" customHeight="1" x14ac:dyDescent="0.25">
      <c r="A16" s="26" t="s">
        <v>57</v>
      </c>
      <c r="B16" s="45" t="s">
        <v>28</v>
      </c>
      <c r="C16" s="45" t="s">
        <v>35</v>
      </c>
      <c r="D16" s="45" t="s">
        <v>35</v>
      </c>
      <c r="E16" s="379">
        <v>25</v>
      </c>
      <c r="F16" s="378">
        <v>4921</v>
      </c>
      <c r="G16" s="26"/>
    </row>
    <row r="17" spans="1:7" ht="20.100000000000001" customHeight="1" x14ac:dyDescent="0.25">
      <c r="A17" s="26" t="s">
        <v>58</v>
      </c>
      <c r="B17" s="45" t="s">
        <v>59</v>
      </c>
      <c r="C17" s="45" t="s">
        <v>34</v>
      </c>
      <c r="D17" s="45" t="s">
        <v>719</v>
      </c>
      <c r="E17" s="84" t="s">
        <v>35</v>
      </c>
      <c r="F17" s="378">
        <v>54330.36</v>
      </c>
      <c r="G17" s="26"/>
    </row>
    <row r="18" spans="1:7" ht="20.100000000000001" customHeight="1" x14ac:dyDescent="0.25">
      <c r="A18" s="26" t="s">
        <v>60</v>
      </c>
      <c r="B18" s="45" t="s">
        <v>61</v>
      </c>
      <c r="C18" s="45" t="s">
        <v>35</v>
      </c>
      <c r="D18" s="45" t="s">
        <v>35</v>
      </c>
      <c r="E18" s="84" t="s">
        <v>720</v>
      </c>
      <c r="F18" s="378">
        <v>1566</v>
      </c>
      <c r="G18" s="26" t="s">
        <v>62</v>
      </c>
    </row>
    <row r="19" spans="1:7" ht="20.100000000000001" customHeight="1" x14ac:dyDescent="0.25">
      <c r="A19" s="26" t="s">
        <v>63</v>
      </c>
      <c r="B19" s="45" t="s">
        <v>61</v>
      </c>
      <c r="C19" s="45" t="s">
        <v>35</v>
      </c>
      <c r="D19" s="45" t="s">
        <v>35</v>
      </c>
      <c r="E19" s="84" t="s">
        <v>721</v>
      </c>
      <c r="F19" s="378">
        <v>15335</v>
      </c>
      <c r="G19" s="26" t="s">
        <v>64</v>
      </c>
    </row>
    <row r="20" spans="1:7" ht="20.100000000000001" customHeight="1" x14ac:dyDescent="0.25">
      <c r="A20" s="26" t="s">
        <v>65</v>
      </c>
      <c r="B20" s="45" t="s">
        <v>61</v>
      </c>
      <c r="C20" s="45" t="s">
        <v>35</v>
      </c>
      <c r="D20" s="45" t="s">
        <v>35</v>
      </c>
      <c r="E20" s="379">
        <v>2500</v>
      </c>
      <c r="F20" s="378">
        <v>12500</v>
      </c>
      <c r="G20" s="26" t="s">
        <v>66</v>
      </c>
    </row>
    <row r="21" spans="1:7" ht="20.100000000000001" customHeight="1" x14ac:dyDescent="0.25">
      <c r="A21" s="26" t="s">
        <v>67</v>
      </c>
      <c r="B21" s="45" t="s">
        <v>68</v>
      </c>
      <c r="C21" s="45" t="s">
        <v>35</v>
      </c>
      <c r="D21" s="45" t="s">
        <v>35</v>
      </c>
      <c r="E21" s="84" t="s">
        <v>722</v>
      </c>
      <c r="F21" s="378">
        <v>11185</v>
      </c>
      <c r="G21" s="26" t="s">
        <v>69</v>
      </c>
    </row>
    <row r="22" spans="1:7" ht="20.100000000000001" customHeight="1" x14ac:dyDescent="0.25">
      <c r="A22" s="26" t="s">
        <v>70</v>
      </c>
      <c r="B22" s="45" t="s">
        <v>71</v>
      </c>
      <c r="C22" s="45" t="s">
        <v>35</v>
      </c>
      <c r="D22" s="45" t="s">
        <v>35</v>
      </c>
      <c r="E22" s="84" t="s">
        <v>723</v>
      </c>
      <c r="F22" s="378">
        <v>30850</v>
      </c>
      <c r="G22" s="26"/>
    </row>
    <row r="23" spans="1:7" ht="20.100000000000001" customHeight="1" x14ac:dyDescent="0.25">
      <c r="A23" s="26" t="s">
        <v>72</v>
      </c>
      <c r="B23" s="45" t="s">
        <v>73</v>
      </c>
      <c r="C23" s="45" t="s">
        <v>35</v>
      </c>
      <c r="D23" s="45" t="s">
        <v>35</v>
      </c>
      <c r="E23" s="84" t="s">
        <v>724</v>
      </c>
      <c r="F23" s="378">
        <v>922882</v>
      </c>
      <c r="G23" s="26" t="s">
        <v>74</v>
      </c>
    </row>
    <row r="24" spans="1:7" ht="20.100000000000001" customHeight="1" x14ac:dyDescent="0.25">
      <c r="A24" s="26" t="s">
        <v>75</v>
      </c>
      <c r="B24" s="45" t="s">
        <v>73</v>
      </c>
      <c r="C24" s="45" t="s">
        <v>35</v>
      </c>
      <c r="D24" s="45" t="s">
        <v>35</v>
      </c>
      <c r="E24" s="84" t="s">
        <v>725</v>
      </c>
      <c r="F24" s="378">
        <f>349439.3+29241.53</f>
        <v>378680.82999999996</v>
      </c>
      <c r="G24" s="26"/>
    </row>
    <row r="25" spans="1:7" ht="20.100000000000001" customHeight="1" x14ac:dyDescent="0.25">
      <c r="A25" s="26" t="s">
        <v>76</v>
      </c>
      <c r="B25" s="45" t="s">
        <v>73</v>
      </c>
      <c r="C25" s="45" t="s">
        <v>35</v>
      </c>
      <c r="D25" s="45" t="s">
        <v>77</v>
      </c>
      <c r="E25" s="84" t="s">
        <v>35</v>
      </c>
      <c r="F25" s="378">
        <v>881130.72</v>
      </c>
      <c r="G25" s="26" t="s">
        <v>78</v>
      </c>
    </row>
    <row r="26" spans="1:7" ht="20.100000000000001" customHeight="1" x14ac:dyDescent="0.25">
      <c r="A26" s="230"/>
      <c r="B26" s="380"/>
      <c r="C26" s="380"/>
      <c r="D26" s="380"/>
      <c r="E26" s="381"/>
      <c r="F26" s="382"/>
      <c r="G26" s="230"/>
    </row>
    <row r="27" spans="1:7" x14ac:dyDescent="0.25">
      <c r="A27" s="13" t="s">
        <v>6</v>
      </c>
      <c r="B27" s="13"/>
      <c r="C27" s="13"/>
      <c r="D27" s="13"/>
      <c r="E27" s="13"/>
      <c r="F27" s="13"/>
      <c r="G27" s="13"/>
    </row>
    <row r="28" spans="1:7" x14ac:dyDescent="0.25">
      <c r="A28" s="13" t="s">
        <v>726</v>
      </c>
      <c r="B28" s="13"/>
      <c r="C28" s="13"/>
      <c r="D28" s="13"/>
      <c r="E28" s="13"/>
      <c r="F28" s="13"/>
      <c r="G28" s="13"/>
    </row>
    <row r="29" spans="1:7" x14ac:dyDescent="0.25">
      <c r="A29" s="102" t="s">
        <v>727</v>
      </c>
      <c r="B29" s="13"/>
      <c r="C29" s="13"/>
      <c r="D29" s="13"/>
      <c r="E29" s="13"/>
      <c r="F29" s="13"/>
      <c r="G29" s="13"/>
    </row>
  </sheetData>
  <pageMargins left="0.70866141732283472" right="0.70866141732283472" top="0.74803149606299213" bottom="0.74803149606299213" header="0.31496062992125984" footer="0.31496062992125984"/>
  <pageSetup paperSize="9" scale="3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95" zoomScaleNormal="95" workbookViewId="0">
      <selection activeCell="D7" sqref="D7:E7"/>
    </sheetView>
  </sheetViews>
  <sheetFormatPr baseColWidth="10" defaultRowHeight="15" x14ac:dyDescent="0.25"/>
  <cols>
    <col min="1" max="1" width="77.140625" style="2" customWidth="1"/>
    <col min="2" max="2" width="18.42578125" style="2" customWidth="1"/>
    <col min="3" max="3" width="21.42578125" style="2" customWidth="1"/>
    <col min="4" max="4" width="14.42578125" style="2" customWidth="1"/>
    <col min="5" max="5" width="11.42578125" style="2" customWidth="1"/>
    <col min="6" max="6" width="21" style="2" customWidth="1"/>
    <col min="7" max="7" width="54.85546875" style="2" customWidth="1"/>
    <col min="8" max="16384" width="11.42578125" style="2"/>
  </cols>
  <sheetData>
    <row r="1" spans="1:7" x14ac:dyDescent="0.25">
      <c r="A1" s="1"/>
      <c r="G1" s="4" t="s">
        <v>1</v>
      </c>
    </row>
    <row r="2" spans="1:7" x14ac:dyDescent="0.25">
      <c r="A2" s="6" t="s">
        <v>2212</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0.100000000000001" customHeight="1" x14ac:dyDescent="0.25">
      <c r="A7" s="11" t="s">
        <v>9</v>
      </c>
      <c r="B7" s="11" t="s">
        <v>10</v>
      </c>
      <c r="C7" s="11" t="s">
        <v>2194</v>
      </c>
      <c r="D7" s="78" t="s">
        <v>2195</v>
      </c>
      <c r="E7" s="11"/>
      <c r="F7" s="20">
        <v>14230424.880000001</v>
      </c>
      <c r="G7" s="11"/>
    </row>
    <row r="8" spans="1:7" ht="20.100000000000001" customHeight="1" x14ac:dyDescent="0.25">
      <c r="A8" s="11" t="s">
        <v>2196</v>
      </c>
      <c r="B8" s="11" t="s">
        <v>10</v>
      </c>
      <c r="C8" s="11" t="s">
        <v>2197</v>
      </c>
      <c r="D8" s="78" t="s">
        <v>2198</v>
      </c>
      <c r="E8" s="11"/>
      <c r="F8" s="20">
        <v>13073195.109999999</v>
      </c>
      <c r="G8" s="11"/>
    </row>
    <row r="9" spans="1:7" ht="20.100000000000001" customHeight="1" x14ac:dyDescent="0.25">
      <c r="A9" s="11" t="s">
        <v>2199</v>
      </c>
      <c r="B9" s="11" t="s">
        <v>28</v>
      </c>
      <c r="C9" s="11" t="s">
        <v>897</v>
      </c>
      <c r="D9" s="78" t="s">
        <v>2200</v>
      </c>
      <c r="E9" s="11"/>
      <c r="F9" s="20">
        <v>122183555.64</v>
      </c>
      <c r="G9" s="11"/>
    </row>
    <row r="10" spans="1:7" ht="20.100000000000001" customHeight="1" x14ac:dyDescent="0.25">
      <c r="A10" s="11" t="s">
        <v>2148</v>
      </c>
      <c r="B10" s="11" t="s">
        <v>1133</v>
      </c>
      <c r="C10" s="11" t="s">
        <v>2201</v>
      </c>
      <c r="D10" s="78"/>
      <c r="E10" s="26"/>
      <c r="F10" s="20">
        <v>354285.8</v>
      </c>
      <c r="G10" s="29" t="s">
        <v>2202</v>
      </c>
    </row>
    <row r="11" spans="1:7" ht="20.100000000000001" customHeight="1" x14ac:dyDescent="0.25">
      <c r="A11" s="11" t="s">
        <v>101</v>
      </c>
      <c r="B11" s="11"/>
      <c r="C11" s="11" t="s">
        <v>249</v>
      </c>
      <c r="D11" s="78"/>
      <c r="E11" s="26"/>
      <c r="F11" s="20">
        <v>18359.5</v>
      </c>
      <c r="G11" s="29"/>
    </row>
    <row r="12" spans="1:7" ht="20.100000000000001" customHeight="1" x14ac:dyDescent="0.25">
      <c r="A12" s="11" t="s">
        <v>2203</v>
      </c>
      <c r="B12" s="11" t="s">
        <v>2204</v>
      </c>
      <c r="C12" s="11"/>
      <c r="D12" s="78"/>
      <c r="E12" s="26"/>
      <c r="F12" s="20">
        <v>684644</v>
      </c>
      <c r="G12" s="115" t="s">
        <v>2205</v>
      </c>
    </row>
    <row r="13" spans="1:7" ht="20.100000000000001" customHeight="1" x14ac:dyDescent="0.25">
      <c r="A13" s="11" t="s">
        <v>1712</v>
      </c>
      <c r="B13" s="11"/>
      <c r="C13" s="11" t="s">
        <v>2206</v>
      </c>
      <c r="D13" s="78"/>
      <c r="E13" s="26"/>
      <c r="F13" s="20">
        <v>1222395.19</v>
      </c>
      <c r="G13" s="29"/>
    </row>
    <row r="14" spans="1:7" ht="20.100000000000001" customHeight="1" x14ac:dyDescent="0.25">
      <c r="A14" s="11" t="s">
        <v>2207</v>
      </c>
      <c r="B14" s="11" t="s">
        <v>28</v>
      </c>
      <c r="C14" s="11" t="s">
        <v>897</v>
      </c>
      <c r="D14" s="78">
        <v>12</v>
      </c>
      <c r="E14" s="26"/>
      <c r="F14" s="20">
        <v>10790945.34</v>
      </c>
      <c r="G14" s="29"/>
    </row>
    <row r="15" spans="1:7" ht="20.100000000000001" customHeight="1" x14ac:dyDescent="0.25">
      <c r="A15" s="11" t="s">
        <v>178</v>
      </c>
      <c r="B15" s="11" t="s">
        <v>90</v>
      </c>
      <c r="C15" s="11"/>
      <c r="D15" s="78"/>
      <c r="E15" s="26"/>
      <c r="F15" s="20">
        <v>229290.6</v>
      </c>
      <c r="G15" s="29"/>
    </row>
    <row r="16" spans="1:7" ht="20.100000000000001" customHeight="1" x14ac:dyDescent="0.25">
      <c r="A16" s="11" t="s">
        <v>2208</v>
      </c>
      <c r="B16" s="11"/>
      <c r="C16" s="11"/>
      <c r="D16" s="78">
        <v>5</v>
      </c>
      <c r="E16" s="26"/>
      <c r="F16" s="20">
        <v>45768</v>
      </c>
      <c r="G16" s="29" t="s">
        <v>2209</v>
      </c>
    </row>
    <row r="17" spans="1:7" ht="20.100000000000001" customHeight="1" x14ac:dyDescent="0.25">
      <c r="A17" s="11" t="s">
        <v>72</v>
      </c>
      <c r="B17" s="11"/>
      <c r="C17" s="11"/>
      <c r="D17" s="78"/>
      <c r="E17" s="26"/>
      <c r="F17" s="20">
        <v>3184730.99</v>
      </c>
      <c r="G17" s="11"/>
    </row>
    <row r="18" spans="1:7" ht="20.100000000000001" customHeight="1" x14ac:dyDescent="0.25">
      <c r="A18" s="11" t="s">
        <v>2210</v>
      </c>
      <c r="B18" s="11" t="s">
        <v>28</v>
      </c>
      <c r="C18" s="11" t="s">
        <v>897</v>
      </c>
      <c r="D18" s="78">
        <v>1.6</v>
      </c>
      <c r="E18" s="26"/>
      <c r="F18" s="20">
        <v>438695.23</v>
      </c>
      <c r="G18" s="11"/>
    </row>
    <row r="19" spans="1:7" ht="20.100000000000001" customHeight="1" x14ac:dyDescent="0.25">
      <c r="A19" s="11" t="s">
        <v>2211</v>
      </c>
      <c r="B19" s="11"/>
      <c r="C19" s="11"/>
      <c r="D19" s="78"/>
      <c r="E19" s="26"/>
      <c r="F19" s="20">
        <v>2097398.6800000002</v>
      </c>
      <c r="G19" s="11"/>
    </row>
    <row r="20" spans="1:7" ht="20.100000000000001" customHeight="1" x14ac:dyDescent="0.25">
      <c r="A20" s="11" t="s">
        <v>179</v>
      </c>
      <c r="B20" s="11"/>
      <c r="C20" s="11"/>
      <c r="D20" s="78"/>
      <c r="E20" s="26"/>
      <c r="F20" s="20">
        <v>693417.37</v>
      </c>
      <c r="G20" s="11"/>
    </row>
    <row r="21" spans="1:7" ht="20.100000000000001" customHeight="1" x14ac:dyDescent="0.25"/>
    <row r="22" spans="1:7" x14ac:dyDescent="0.25">
      <c r="A22" s="2" t="s">
        <v>6</v>
      </c>
    </row>
  </sheetData>
  <pageMargins left="0.70866141732283472" right="0.70866141732283472" top="0.74803149606299213" bottom="0.74803149606299213" header="0.31496062992125984" footer="0.31496062992125984"/>
  <pageSetup paperSize="9" scale="59" orientation="landscape" r:id="rId1"/>
  <ignoredErrors>
    <ignoredError sqref="D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95" zoomScaleNormal="95" workbookViewId="0">
      <selection activeCell="D9" sqref="D9"/>
    </sheetView>
  </sheetViews>
  <sheetFormatPr baseColWidth="10" defaultRowHeight="15" x14ac:dyDescent="0.25"/>
  <cols>
    <col min="1" max="1" width="56.85546875" style="2" customWidth="1"/>
    <col min="2" max="2" width="18.42578125" style="5" customWidth="1"/>
    <col min="3" max="3" width="16.42578125" style="5" customWidth="1"/>
    <col min="4" max="4" width="24.7109375" style="5" customWidth="1"/>
    <col min="5" max="5" width="36.140625" style="5" customWidth="1"/>
    <col min="6" max="6" width="19.42578125" style="5" customWidth="1"/>
    <col min="7" max="7" width="39.85546875" style="2" customWidth="1"/>
    <col min="8" max="16384" width="11.42578125" style="2"/>
  </cols>
  <sheetData>
    <row r="1" spans="1:7" x14ac:dyDescent="0.25">
      <c r="A1" s="1"/>
      <c r="G1" s="4" t="s">
        <v>1</v>
      </c>
    </row>
    <row r="2" spans="1:7" x14ac:dyDescent="0.25">
      <c r="A2" s="6" t="s">
        <v>1582</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185" t="s">
        <v>2</v>
      </c>
      <c r="F6" s="7" t="s">
        <v>3</v>
      </c>
      <c r="G6" s="7" t="s">
        <v>125</v>
      </c>
    </row>
    <row r="7" spans="1:7" ht="33" customHeight="1" x14ac:dyDescent="0.25">
      <c r="A7" s="11" t="s">
        <v>1561</v>
      </c>
      <c r="B7" s="15" t="s">
        <v>1562</v>
      </c>
      <c r="C7" s="237" t="s">
        <v>1563</v>
      </c>
      <c r="D7" s="14" t="s">
        <v>488</v>
      </c>
      <c r="E7" s="188" t="s">
        <v>1564</v>
      </c>
      <c r="F7" s="41">
        <v>801669.19</v>
      </c>
      <c r="G7" s="11"/>
    </row>
    <row r="8" spans="1:7" ht="24.95" customHeight="1" x14ac:dyDescent="0.25">
      <c r="A8" s="11" t="s">
        <v>484</v>
      </c>
      <c r="B8" s="14" t="s">
        <v>1565</v>
      </c>
      <c r="C8" s="75" t="s">
        <v>656</v>
      </c>
      <c r="D8" s="15" t="s">
        <v>1566</v>
      </c>
      <c r="E8" s="188" t="s">
        <v>1567</v>
      </c>
      <c r="F8" s="41">
        <v>3584836.5</v>
      </c>
      <c r="G8" s="11"/>
    </row>
    <row r="9" spans="1:7" ht="31.5" customHeight="1" x14ac:dyDescent="0.25">
      <c r="A9" s="11" t="s">
        <v>1568</v>
      </c>
      <c r="B9" s="14" t="s">
        <v>1569</v>
      </c>
      <c r="C9" s="75" t="s">
        <v>249</v>
      </c>
      <c r="D9" s="15" t="s">
        <v>1570</v>
      </c>
      <c r="E9" s="189" t="s">
        <v>488</v>
      </c>
      <c r="F9" s="41">
        <v>3536272.05</v>
      </c>
      <c r="G9" s="11"/>
    </row>
    <row r="10" spans="1:7" ht="24.95" customHeight="1" x14ac:dyDescent="0.25">
      <c r="A10" s="11" t="s">
        <v>1571</v>
      </c>
      <c r="B10" s="14" t="s">
        <v>1572</v>
      </c>
      <c r="C10" s="75" t="s">
        <v>488</v>
      </c>
      <c r="D10" s="14" t="s">
        <v>488</v>
      </c>
      <c r="E10" s="189" t="s">
        <v>1573</v>
      </c>
      <c r="F10" s="41">
        <v>279332.69999999995</v>
      </c>
      <c r="G10" s="11"/>
    </row>
    <row r="11" spans="1:7" ht="24.95" customHeight="1" x14ac:dyDescent="0.25">
      <c r="A11" s="11" t="s">
        <v>1574</v>
      </c>
      <c r="B11" s="14" t="s">
        <v>1565</v>
      </c>
      <c r="C11" s="75" t="s">
        <v>488</v>
      </c>
      <c r="D11" s="18">
        <v>0.03</v>
      </c>
      <c r="E11" s="189" t="s">
        <v>488</v>
      </c>
      <c r="F11" s="41">
        <v>192614.17</v>
      </c>
      <c r="G11" s="11"/>
    </row>
    <row r="12" spans="1:7" ht="24.95" customHeight="1" x14ac:dyDescent="0.25">
      <c r="A12" s="11" t="s">
        <v>1575</v>
      </c>
      <c r="B12" s="14" t="s">
        <v>1572</v>
      </c>
      <c r="C12" s="75" t="s">
        <v>488</v>
      </c>
      <c r="D12" s="14" t="s">
        <v>488</v>
      </c>
      <c r="E12" s="189" t="s">
        <v>1576</v>
      </c>
      <c r="F12" s="41">
        <v>55980</v>
      </c>
      <c r="G12" s="11"/>
    </row>
    <row r="13" spans="1:7" ht="24.95" customHeight="1" x14ac:dyDescent="0.25">
      <c r="A13" s="11" t="s">
        <v>1577</v>
      </c>
      <c r="B13" s="14" t="s">
        <v>1572</v>
      </c>
      <c r="C13" s="75" t="s">
        <v>488</v>
      </c>
      <c r="D13" s="14" t="s">
        <v>488</v>
      </c>
      <c r="E13" s="189" t="s">
        <v>488</v>
      </c>
      <c r="F13" s="41">
        <v>13550</v>
      </c>
      <c r="G13" s="11"/>
    </row>
    <row r="14" spans="1:7" ht="24.95" customHeight="1" x14ac:dyDescent="0.25">
      <c r="A14" s="11" t="s">
        <v>162</v>
      </c>
      <c r="B14" s="14" t="s">
        <v>1572</v>
      </c>
      <c r="C14" s="75" t="s">
        <v>488</v>
      </c>
      <c r="D14" s="14" t="s">
        <v>488</v>
      </c>
      <c r="E14" s="188" t="s">
        <v>1578</v>
      </c>
      <c r="F14" s="41">
        <v>128754.69</v>
      </c>
      <c r="G14" s="11"/>
    </row>
    <row r="15" spans="1:7" ht="24.95" customHeight="1" x14ac:dyDescent="0.25">
      <c r="A15" s="11" t="s">
        <v>1579</v>
      </c>
      <c r="B15" s="14" t="s">
        <v>1572</v>
      </c>
      <c r="C15" s="75" t="s">
        <v>488</v>
      </c>
      <c r="D15" s="14" t="s">
        <v>488</v>
      </c>
      <c r="E15" s="188" t="s">
        <v>1580</v>
      </c>
      <c r="F15" s="41">
        <v>414729</v>
      </c>
      <c r="G15" s="11"/>
    </row>
    <row r="16" spans="1:7" ht="24.95" customHeight="1" x14ac:dyDescent="0.25">
      <c r="A16" s="11" t="s">
        <v>1581</v>
      </c>
      <c r="B16" s="14" t="s">
        <v>1572</v>
      </c>
      <c r="C16" s="75" t="s">
        <v>488</v>
      </c>
      <c r="D16" s="14" t="s">
        <v>488</v>
      </c>
      <c r="E16" s="189" t="s">
        <v>488</v>
      </c>
      <c r="F16" s="41">
        <v>9310</v>
      </c>
      <c r="G16" s="11"/>
    </row>
    <row r="17" spans="1:7" ht="24.95" customHeight="1" x14ac:dyDescent="0.25">
      <c r="A17" s="11" t="s">
        <v>169</v>
      </c>
      <c r="B17" s="14" t="s">
        <v>1572</v>
      </c>
      <c r="C17" s="75" t="s">
        <v>488</v>
      </c>
      <c r="D17" s="14" t="s">
        <v>488</v>
      </c>
      <c r="E17" s="189" t="s">
        <v>488</v>
      </c>
      <c r="F17" s="41">
        <v>476725.12999999989</v>
      </c>
      <c r="G17" s="11"/>
    </row>
  </sheetData>
  <pageMargins left="0.70866141732283472" right="0.70866141732283472" top="0.74803149606299213" bottom="0.74803149606299213"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1"/>
  <sheetViews>
    <sheetView showGridLines="0" zoomScale="95" zoomScaleNormal="95" workbookViewId="0">
      <selection activeCell="D7" sqref="D7:E7"/>
    </sheetView>
  </sheetViews>
  <sheetFormatPr baseColWidth="10" defaultRowHeight="15" x14ac:dyDescent="0.25"/>
  <cols>
    <col min="1" max="1" width="61.7109375" style="2" customWidth="1"/>
    <col min="2" max="2" width="18.42578125" style="2" customWidth="1"/>
    <col min="3" max="3" width="20.140625" style="2" customWidth="1"/>
    <col min="4" max="5" width="14.42578125" style="2" customWidth="1"/>
    <col min="6" max="6" width="19.28515625" style="2" customWidth="1"/>
    <col min="7" max="7" width="44.85546875" style="2" customWidth="1"/>
    <col min="8" max="16384" width="11.42578125" style="2"/>
  </cols>
  <sheetData>
    <row r="2" spans="1:7" x14ac:dyDescent="0.25">
      <c r="A2" s="6" t="s">
        <v>131</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1.95" customHeight="1" x14ac:dyDescent="0.25">
      <c r="A7" s="11" t="s">
        <v>9</v>
      </c>
      <c r="B7" s="45" t="s">
        <v>10</v>
      </c>
      <c r="C7" s="45" t="s">
        <v>126</v>
      </c>
      <c r="D7" s="198">
        <v>0.3</v>
      </c>
      <c r="E7" s="202">
        <v>50</v>
      </c>
      <c r="F7" s="383">
        <v>385979.3</v>
      </c>
      <c r="G7" s="11"/>
    </row>
    <row r="8" spans="1:7" ht="21.95" customHeight="1" x14ac:dyDescent="0.25">
      <c r="A8" s="11" t="s">
        <v>127</v>
      </c>
      <c r="B8" s="45" t="s">
        <v>28</v>
      </c>
      <c r="C8" s="45" t="s">
        <v>128</v>
      </c>
      <c r="D8" s="198">
        <v>1.1000000000000001</v>
      </c>
      <c r="E8" s="202">
        <v>100</v>
      </c>
      <c r="F8" s="383">
        <v>595075.88</v>
      </c>
      <c r="G8" s="11"/>
    </row>
    <row r="9" spans="1:7" ht="21.95" customHeight="1" x14ac:dyDescent="0.25">
      <c r="A9" s="11" t="s">
        <v>129</v>
      </c>
      <c r="B9" s="45" t="s">
        <v>28</v>
      </c>
      <c r="C9" s="45" t="s">
        <v>130</v>
      </c>
      <c r="D9" s="198">
        <v>8.6956000000000007</v>
      </c>
      <c r="E9" s="203">
        <v>0</v>
      </c>
      <c r="F9" s="197">
        <v>1377456.58</v>
      </c>
      <c r="G9" s="11"/>
    </row>
    <row r="10" spans="1:7" ht="21.95" customHeight="1" x14ac:dyDescent="0.25">
      <c r="A10" s="11" t="s">
        <v>407</v>
      </c>
      <c r="B10" s="45" t="s">
        <v>10</v>
      </c>
      <c r="C10" s="45" t="s">
        <v>1667</v>
      </c>
      <c r="D10" s="198"/>
      <c r="E10" s="203">
        <v>30</v>
      </c>
      <c r="F10" s="197">
        <v>48690</v>
      </c>
      <c r="G10" s="11" t="s">
        <v>408</v>
      </c>
    </row>
    <row r="11" spans="1:7" ht="21.95" customHeight="1" x14ac:dyDescent="0.25">
      <c r="A11" s="11" t="s">
        <v>409</v>
      </c>
      <c r="B11" s="45" t="s">
        <v>1668</v>
      </c>
      <c r="C11" s="45" t="s">
        <v>410</v>
      </c>
      <c r="D11" s="198"/>
      <c r="E11" s="203">
        <v>0</v>
      </c>
      <c r="F11" s="197">
        <v>52481</v>
      </c>
      <c r="G11" s="11"/>
    </row>
    <row r="12" spans="1:7" ht="21.95" customHeight="1" x14ac:dyDescent="0.25">
      <c r="A12" s="11" t="s">
        <v>95</v>
      </c>
      <c r="B12" s="45" t="s">
        <v>28</v>
      </c>
      <c r="C12" s="45" t="s">
        <v>1667</v>
      </c>
      <c r="D12" s="198"/>
      <c r="E12" s="203">
        <v>360</v>
      </c>
      <c r="F12" s="197">
        <v>200</v>
      </c>
      <c r="G12" s="11"/>
    </row>
    <row r="13" spans="1:7" ht="21.95" customHeight="1" x14ac:dyDescent="0.25">
      <c r="A13" s="11" t="s">
        <v>411</v>
      </c>
      <c r="B13" s="45" t="s">
        <v>1669</v>
      </c>
      <c r="C13" s="45" t="s">
        <v>412</v>
      </c>
      <c r="D13" s="198"/>
      <c r="E13" s="203">
        <v>300</v>
      </c>
      <c r="F13" s="197">
        <v>49850</v>
      </c>
      <c r="G13" s="11"/>
    </row>
    <row r="14" spans="1:7" ht="21.95" customHeight="1" x14ac:dyDescent="0.25">
      <c r="A14" s="11" t="s">
        <v>413</v>
      </c>
      <c r="B14" s="45" t="s">
        <v>1670</v>
      </c>
      <c r="C14" s="45" t="s">
        <v>1671</v>
      </c>
      <c r="D14" s="198" t="s">
        <v>1672</v>
      </c>
      <c r="E14" s="203">
        <v>0</v>
      </c>
      <c r="F14" s="197">
        <v>9500</v>
      </c>
      <c r="G14" s="11" t="s">
        <v>1673</v>
      </c>
    </row>
    <row r="15" spans="1:7" ht="21.95" customHeight="1" x14ac:dyDescent="0.25">
      <c r="A15" s="11" t="s">
        <v>415</v>
      </c>
      <c r="B15" s="45" t="s">
        <v>1670</v>
      </c>
      <c r="C15" s="45" t="s">
        <v>1667</v>
      </c>
      <c r="D15" s="198"/>
      <c r="E15" s="203">
        <v>120</v>
      </c>
      <c r="F15" s="197">
        <v>0</v>
      </c>
      <c r="G15" s="11" t="s">
        <v>416</v>
      </c>
    </row>
    <row r="16" spans="1:7" ht="21.95" customHeight="1" x14ac:dyDescent="0.25">
      <c r="A16" s="11" t="s">
        <v>72</v>
      </c>
      <c r="B16" s="45" t="s">
        <v>1670</v>
      </c>
      <c r="C16" s="45" t="s">
        <v>414</v>
      </c>
      <c r="D16" s="198"/>
      <c r="E16" s="203">
        <v>60</v>
      </c>
      <c r="F16" s="197">
        <v>71810</v>
      </c>
      <c r="G16" s="11" t="s">
        <v>417</v>
      </c>
    </row>
    <row r="17" spans="1:7" x14ac:dyDescent="0.25">
      <c r="A17" s="373"/>
      <c r="F17" s="374"/>
    </row>
    <row r="18" spans="1:7" x14ac:dyDescent="0.25">
      <c r="F18" s="374"/>
    </row>
    <row r="19" spans="1:7" x14ac:dyDescent="0.25">
      <c r="A19" s="13" t="s">
        <v>6</v>
      </c>
    </row>
    <row r="21" spans="1:7" x14ac:dyDescent="0.25">
      <c r="A21" s="199" t="s">
        <v>1674</v>
      </c>
      <c r="B21" s="13"/>
      <c r="C21" s="13"/>
      <c r="D21" s="13"/>
      <c r="E21" s="13"/>
      <c r="F21" s="13"/>
      <c r="G21" s="13"/>
    </row>
    <row r="22" spans="1:7" ht="20.100000000000001" customHeight="1" x14ac:dyDescent="0.25">
      <c r="A22" s="11" t="s">
        <v>407</v>
      </c>
      <c r="B22" s="200" t="s">
        <v>1675</v>
      </c>
      <c r="C22" s="13"/>
      <c r="D22" s="13"/>
      <c r="E22" s="13"/>
      <c r="F22" s="13"/>
      <c r="G22" s="13"/>
    </row>
    <row r="23" spans="1:7" ht="20.100000000000001" customHeight="1" x14ac:dyDescent="0.25">
      <c r="A23" s="11" t="s">
        <v>409</v>
      </c>
      <c r="B23" s="200" t="s">
        <v>1676</v>
      </c>
      <c r="C23" s="13"/>
      <c r="D23" s="13"/>
      <c r="E23" s="13"/>
      <c r="F23" s="13"/>
      <c r="G23" s="13"/>
    </row>
    <row r="24" spans="1:7" ht="24" customHeight="1" x14ac:dyDescent="0.25">
      <c r="A24" s="13"/>
      <c r="B24" s="200" t="s">
        <v>1677</v>
      </c>
      <c r="C24" s="13"/>
      <c r="D24" s="13"/>
      <c r="E24" s="13"/>
      <c r="F24" s="13"/>
      <c r="G24" s="13"/>
    </row>
    <row r="25" spans="1:7" ht="20.100000000000001" customHeight="1" x14ac:dyDescent="0.25">
      <c r="A25" s="11" t="s">
        <v>95</v>
      </c>
      <c r="B25" s="201" t="s">
        <v>1678</v>
      </c>
      <c r="C25" s="13"/>
      <c r="D25" s="13"/>
      <c r="E25" s="13"/>
      <c r="F25" s="13"/>
      <c r="G25" s="13"/>
    </row>
    <row r="26" spans="1:7" ht="20.100000000000001" customHeight="1" x14ac:dyDescent="0.25">
      <c r="A26" s="11" t="s">
        <v>411</v>
      </c>
      <c r="B26" s="201" t="s">
        <v>1679</v>
      </c>
      <c r="C26" s="13"/>
      <c r="D26" s="13"/>
      <c r="E26" s="13"/>
      <c r="F26" s="13"/>
      <c r="G26" s="13"/>
    </row>
    <row r="27" spans="1:7" ht="20.100000000000001" customHeight="1" x14ac:dyDescent="0.25">
      <c r="A27" s="13"/>
      <c r="B27" s="201" t="s">
        <v>1680</v>
      </c>
      <c r="C27" s="13"/>
      <c r="D27" s="13"/>
      <c r="E27" s="13"/>
      <c r="F27" s="13"/>
      <c r="G27" s="13"/>
    </row>
    <row r="28" spans="1:7" ht="20.100000000000001" customHeight="1" x14ac:dyDescent="0.25">
      <c r="A28" s="13"/>
      <c r="B28" s="201" t="s">
        <v>1681</v>
      </c>
      <c r="C28" s="13"/>
      <c r="D28" s="13"/>
      <c r="E28" s="13"/>
      <c r="F28" s="13"/>
      <c r="G28" s="13"/>
    </row>
    <row r="29" spans="1:7" ht="20.100000000000001" customHeight="1" x14ac:dyDescent="0.25"/>
    <row r="30" spans="1:7" ht="20.100000000000001" customHeight="1" x14ac:dyDescent="0.25"/>
    <row r="31" spans="1:7" ht="20.100000000000001" customHeight="1" x14ac:dyDescent="0.25"/>
  </sheetData>
  <pageMargins left="0.70866141732283472" right="0.70866141732283472" top="0.74803149606299213" bottom="0.74803149606299213" header="0.31496062992125984" footer="0.31496062992125984"/>
  <pageSetup paperSize="9" scale="6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showGridLines="0" topLeftCell="A4" zoomScale="95" zoomScaleNormal="95" workbookViewId="0">
      <selection activeCell="A2" sqref="A2"/>
    </sheetView>
  </sheetViews>
  <sheetFormatPr baseColWidth="10" defaultRowHeight="15" x14ac:dyDescent="0.25"/>
  <cols>
    <col min="1" max="1" width="102.28515625" style="2" customWidth="1"/>
    <col min="2" max="2" width="23.140625" style="2" customWidth="1"/>
    <col min="3" max="3" width="17.28515625" style="2" customWidth="1"/>
    <col min="4" max="4" width="12.5703125" style="2" customWidth="1"/>
    <col min="5" max="5" width="14.42578125" style="2" customWidth="1"/>
    <col min="6" max="6" width="21" style="2" customWidth="1"/>
    <col min="7" max="7" width="39.85546875" style="2" customWidth="1"/>
    <col min="8" max="16384" width="11.42578125" style="2"/>
  </cols>
  <sheetData>
    <row r="1" spans="1:7" x14ac:dyDescent="0.25">
      <c r="A1" s="1"/>
      <c r="G1" s="4" t="s">
        <v>1</v>
      </c>
    </row>
    <row r="2" spans="1:7" x14ac:dyDescent="0.25">
      <c r="A2" s="6" t="s">
        <v>1867</v>
      </c>
      <c r="G2" s="4"/>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475</v>
      </c>
    </row>
    <row r="7" spans="1:7" ht="21" customHeight="1" x14ac:dyDescent="0.25">
      <c r="A7" s="11" t="s">
        <v>1842</v>
      </c>
      <c r="B7" s="11" t="s">
        <v>90</v>
      </c>
      <c r="C7" s="11" t="s">
        <v>1869</v>
      </c>
      <c r="D7" s="11"/>
      <c r="E7" s="20">
        <v>180</v>
      </c>
      <c r="F7" s="26"/>
      <c r="G7" s="11"/>
    </row>
    <row r="8" spans="1:7" ht="21" customHeight="1" x14ac:dyDescent="0.25">
      <c r="A8" s="11" t="s">
        <v>1843</v>
      </c>
      <c r="B8" s="11" t="s">
        <v>90</v>
      </c>
      <c r="C8" s="11" t="s">
        <v>1869</v>
      </c>
      <c r="D8" s="11"/>
      <c r="E8" s="20">
        <v>200</v>
      </c>
      <c r="F8" s="26"/>
      <c r="G8" s="11"/>
    </row>
    <row r="9" spans="1:7" ht="21" customHeight="1" x14ac:dyDescent="0.25">
      <c r="A9" s="11" t="s">
        <v>1844</v>
      </c>
      <c r="B9" s="11" t="s">
        <v>90</v>
      </c>
      <c r="C9" s="11" t="s">
        <v>1869</v>
      </c>
      <c r="D9" s="11"/>
      <c r="E9" s="20">
        <v>180</v>
      </c>
      <c r="F9" s="26"/>
      <c r="G9" s="11"/>
    </row>
    <row r="10" spans="1:7" ht="21" customHeight="1" x14ac:dyDescent="0.25">
      <c r="A10" s="11" t="s">
        <v>1845</v>
      </c>
      <c r="B10" s="11" t="s">
        <v>90</v>
      </c>
      <c r="C10" s="11" t="s">
        <v>1869</v>
      </c>
      <c r="D10" s="11"/>
      <c r="E10" s="20">
        <v>200</v>
      </c>
      <c r="F10" s="26"/>
      <c r="G10" s="11"/>
    </row>
    <row r="11" spans="1:7" ht="21" customHeight="1" x14ac:dyDescent="0.25">
      <c r="A11" s="11" t="s">
        <v>1846</v>
      </c>
      <c r="B11" s="11" t="s">
        <v>90</v>
      </c>
      <c r="C11" s="11" t="s">
        <v>1869</v>
      </c>
      <c r="D11" s="11"/>
      <c r="E11" s="20">
        <v>70</v>
      </c>
      <c r="F11" s="26"/>
      <c r="G11" s="11"/>
    </row>
    <row r="12" spans="1:7" ht="21" customHeight="1" x14ac:dyDescent="0.25">
      <c r="A12" s="11" t="s">
        <v>1847</v>
      </c>
      <c r="B12" s="11" t="s">
        <v>90</v>
      </c>
      <c r="C12" s="11" t="s">
        <v>1869</v>
      </c>
      <c r="D12" s="11"/>
      <c r="E12" s="20">
        <v>500</v>
      </c>
      <c r="F12" s="26"/>
      <c r="G12" s="11"/>
    </row>
    <row r="13" spans="1:7" ht="21" customHeight="1" x14ac:dyDescent="0.25">
      <c r="A13" s="11" t="s">
        <v>1848</v>
      </c>
      <c r="B13" s="11" t="s">
        <v>1849</v>
      </c>
      <c r="C13" s="11" t="s">
        <v>1869</v>
      </c>
      <c r="D13" s="11"/>
      <c r="E13" s="20">
        <v>50</v>
      </c>
      <c r="F13" s="26"/>
      <c r="G13" s="11"/>
    </row>
    <row r="14" spans="1:7" ht="21" customHeight="1" x14ac:dyDescent="0.25">
      <c r="A14" s="11" t="s">
        <v>1850</v>
      </c>
      <c r="B14" s="11" t="s">
        <v>1849</v>
      </c>
      <c r="C14" s="11" t="s">
        <v>1869</v>
      </c>
      <c r="D14" s="11"/>
      <c r="E14" s="20">
        <v>140</v>
      </c>
      <c r="F14" s="26"/>
      <c r="G14" s="11"/>
    </row>
    <row r="15" spans="1:7" ht="21" customHeight="1" x14ac:dyDescent="0.25">
      <c r="A15" s="11" t="s">
        <v>1851</v>
      </c>
      <c r="B15" s="11" t="s">
        <v>1849</v>
      </c>
      <c r="C15" s="11" t="s">
        <v>1869</v>
      </c>
      <c r="D15" s="11"/>
      <c r="E15" s="20">
        <v>160</v>
      </c>
      <c r="F15" s="26"/>
      <c r="G15" s="11"/>
    </row>
    <row r="16" spans="1:7" ht="21" customHeight="1" x14ac:dyDescent="0.25">
      <c r="A16" s="11" t="s">
        <v>1852</v>
      </c>
      <c r="B16" s="11" t="s">
        <v>1849</v>
      </c>
      <c r="C16" s="11" t="s">
        <v>1869</v>
      </c>
      <c r="D16" s="11"/>
      <c r="E16" s="20">
        <v>170</v>
      </c>
      <c r="F16" s="26"/>
      <c r="G16" s="11"/>
    </row>
    <row r="17" spans="1:7" ht="21" customHeight="1" x14ac:dyDescent="0.25">
      <c r="A17" s="11" t="s">
        <v>1853</v>
      </c>
      <c r="B17" s="11" t="s">
        <v>1849</v>
      </c>
      <c r="C17" s="11" t="s">
        <v>1869</v>
      </c>
      <c r="D17" s="11"/>
      <c r="E17" s="20">
        <v>200</v>
      </c>
      <c r="F17" s="26"/>
      <c r="G17" s="11"/>
    </row>
    <row r="18" spans="1:7" ht="21" customHeight="1" x14ac:dyDescent="0.25">
      <c r="A18" s="11" t="s">
        <v>1854</v>
      </c>
      <c r="B18" s="11" t="s">
        <v>1849</v>
      </c>
      <c r="C18" s="11" t="s">
        <v>1869</v>
      </c>
      <c r="D18" s="11"/>
      <c r="E18" s="20">
        <v>200</v>
      </c>
      <c r="F18" s="26"/>
      <c r="G18" s="11"/>
    </row>
    <row r="19" spans="1:7" ht="21" customHeight="1" x14ac:dyDescent="0.25">
      <c r="A19" s="11" t="s">
        <v>1855</v>
      </c>
      <c r="B19" s="11" t="s">
        <v>1849</v>
      </c>
      <c r="C19" s="11" t="s">
        <v>1869</v>
      </c>
      <c r="D19" s="11"/>
      <c r="E19" s="20">
        <v>180</v>
      </c>
      <c r="F19" s="26"/>
      <c r="G19" s="11"/>
    </row>
    <row r="20" spans="1:7" ht="21" customHeight="1" x14ac:dyDescent="0.25">
      <c r="A20" s="11" t="s">
        <v>1856</v>
      </c>
      <c r="B20" s="11" t="s">
        <v>1849</v>
      </c>
      <c r="C20" s="11" t="s">
        <v>1869</v>
      </c>
      <c r="D20" s="11"/>
      <c r="E20" s="20">
        <v>100</v>
      </c>
      <c r="F20" s="26"/>
      <c r="G20" s="11"/>
    </row>
    <row r="21" spans="1:7" ht="21" customHeight="1" x14ac:dyDescent="0.25">
      <c r="A21" s="11"/>
      <c r="B21" s="11"/>
      <c r="C21" s="26"/>
      <c r="D21" s="11"/>
      <c r="E21" s="24"/>
      <c r="F21" s="26"/>
      <c r="G21" s="11"/>
    </row>
    <row r="22" spans="1:7" ht="21" customHeight="1" x14ac:dyDescent="0.25">
      <c r="A22" s="11" t="s">
        <v>1857</v>
      </c>
      <c r="B22" s="11"/>
      <c r="C22" s="26"/>
      <c r="D22" s="11"/>
      <c r="E22" s="11" t="s">
        <v>1858</v>
      </c>
      <c r="F22" s="26"/>
      <c r="G22" s="11"/>
    </row>
    <row r="23" spans="1:7" ht="21" customHeight="1" x14ac:dyDescent="0.25">
      <c r="A23" s="11" t="s">
        <v>1859</v>
      </c>
      <c r="B23" s="11"/>
      <c r="C23" s="26"/>
      <c r="D23" s="11"/>
      <c r="E23" s="11" t="s">
        <v>1860</v>
      </c>
      <c r="F23" s="26"/>
      <c r="G23" s="11"/>
    </row>
    <row r="24" spans="1:7" ht="21" customHeight="1" x14ac:dyDescent="0.25">
      <c r="A24" s="11" t="s">
        <v>1861</v>
      </c>
      <c r="B24" s="11"/>
      <c r="C24" s="26"/>
      <c r="D24" s="11"/>
      <c r="E24" s="11" t="s">
        <v>1862</v>
      </c>
      <c r="F24" s="26"/>
      <c r="G24" s="11"/>
    </row>
    <row r="25" spans="1:7" ht="21" customHeight="1" x14ac:dyDescent="0.25">
      <c r="A25" s="11" t="s">
        <v>1863</v>
      </c>
      <c r="B25" s="11"/>
      <c r="C25" s="26"/>
      <c r="D25" s="11"/>
      <c r="E25" s="11" t="s">
        <v>1864</v>
      </c>
      <c r="F25" s="26"/>
      <c r="G25" s="11"/>
    </row>
    <row r="26" spans="1:7" ht="21" customHeight="1" x14ac:dyDescent="0.25">
      <c r="A26" s="11"/>
      <c r="B26" s="11"/>
      <c r="C26" s="26"/>
      <c r="D26" s="11"/>
      <c r="E26" s="11"/>
      <c r="F26" s="26"/>
      <c r="G26" s="11"/>
    </row>
    <row r="27" spans="1:7" ht="21" customHeight="1" x14ac:dyDescent="0.25">
      <c r="A27" s="11" t="s">
        <v>1866</v>
      </c>
      <c r="B27" s="11"/>
      <c r="C27" s="26"/>
      <c r="D27" s="11"/>
      <c r="E27" s="11" t="s">
        <v>1865</v>
      </c>
      <c r="F27" s="26"/>
      <c r="G27" s="11"/>
    </row>
    <row r="28" spans="1:7" x14ac:dyDescent="0.25">
      <c r="A28" s="13"/>
      <c r="B28" s="13"/>
      <c r="C28" s="13"/>
      <c r="D28" s="13"/>
      <c r="E28" s="13"/>
      <c r="F28" s="384"/>
      <c r="G28" s="13"/>
    </row>
    <row r="29" spans="1:7" x14ac:dyDescent="0.25">
      <c r="A29" s="13"/>
      <c r="B29" s="13"/>
      <c r="C29" s="13"/>
      <c r="D29" s="13"/>
      <c r="E29" s="13"/>
      <c r="F29" s="384"/>
      <c r="G29" s="13"/>
    </row>
    <row r="30" spans="1:7" x14ac:dyDescent="0.25">
      <c r="A30" s="13"/>
      <c r="B30" s="13"/>
      <c r="C30" s="13"/>
      <c r="D30" s="13"/>
      <c r="E30" s="13"/>
      <c r="F30" s="384"/>
      <c r="G30" s="13"/>
    </row>
    <row r="31" spans="1:7" x14ac:dyDescent="0.25">
      <c r="A31" s="13"/>
      <c r="B31" s="13"/>
      <c r="C31" s="13"/>
      <c r="D31" s="13"/>
      <c r="E31" s="13"/>
      <c r="F31" s="384"/>
      <c r="G31" s="13"/>
    </row>
    <row r="32" spans="1:7" x14ac:dyDescent="0.25">
      <c r="A32" s="13"/>
      <c r="B32" s="13"/>
      <c r="C32" s="13"/>
      <c r="D32" s="13"/>
      <c r="E32" s="13"/>
      <c r="F32" s="384"/>
      <c r="G32" s="13"/>
    </row>
    <row r="33" spans="1:7" x14ac:dyDescent="0.25">
      <c r="A33" s="13"/>
      <c r="B33" s="13"/>
      <c r="C33" s="13"/>
      <c r="D33" s="13"/>
      <c r="E33" s="13"/>
      <c r="F33" s="13"/>
      <c r="G33" s="13"/>
    </row>
    <row r="34" spans="1:7" x14ac:dyDescent="0.25">
      <c r="A34" s="13"/>
      <c r="B34" s="13"/>
      <c r="C34" s="13"/>
      <c r="D34" s="13"/>
      <c r="E34" s="13"/>
      <c r="F34" s="13"/>
      <c r="G34" s="13"/>
    </row>
  </sheetData>
  <pageMargins left="0.70866141732283472" right="0.70866141732283472" top="0.74803149606299213" bottom="0.74803149606299213" header="0.31496062992125984" footer="0.31496062992125984"/>
  <pageSetup paperSize="9" scale="5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zoomScale="95" zoomScaleNormal="95" workbookViewId="0">
      <selection activeCell="D7" sqref="D7:E7"/>
    </sheetView>
  </sheetViews>
  <sheetFormatPr baseColWidth="10" defaultRowHeight="15" x14ac:dyDescent="0.25"/>
  <cols>
    <col min="1" max="1" width="65.85546875" style="2" customWidth="1"/>
    <col min="2" max="2" width="18.42578125" style="2" customWidth="1"/>
    <col min="3" max="3" width="33.42578125" style="2" customWidth="1"/>
    <col min="4" max="4" width="14.42578125" style="2" customWidth="1"/>
    <col min="5" max="5" width="13" style="2" customWidth="1"/>
    <col min="6" max="6" width="18.42578125" style="111" customWidth="1"/>
    <col min="7" max="7" width="45.85546875" style="113" customWidth="1"/>
    <col min="8" max="16384" width="11.42578125" style="2"/>
  </cols>
  <sheetData>
    <row r="2" spans="1:7" x14ac:dyDescent="0.25">
      <c r="A2" s="6" t="s">
        <v>842</v>
      </c>
      <c r="G2" s="112" t="s">
        <v>1</v>
      </c>
    </row>
    <row r="3" spans="1:7" x14ac:dyDescent="0.25">
      <c r="A3" s="1" t="s">
        <v>0</v>
      </c>
    </row>
    <row r="4" spans="1:7" x14ac:dyDescent="0.25">
      <c r="A4" s="3" t="s">
        <v>83</v>
      </c>
      <c r="F4" s="369"/>
    </row>
    <row r="6" spans="1:7" ht="45.75" customHeight="1" x14ac:dyDescent="0.25">
      <c r="A6" s="7" t="s">
        <v>8</v>
      </c>
      <c r="B6" s="8" t="s">
        <v>4</v>
      </c>
      <c r="C6" s="8" t="s">
        <v>7</v>
      </c>
      <c r="D6" s="8" t="s">
        <v>5</v>
      </c>
      <c r="E6" s="7" t="s">
        <v>2</v>
      </c>
      <c r="F6" s="7" t="s">
        <v>3</v>
      </c>
      <c r="G6" s="7" t="s">
        <v>125</v>
      </c>
    </row>
    <row r="7" spans="1:7" ht="33.75" customHeight="1" x14ac:dyDescent="0.25">
      <c r="A7" s="11" t="s">
        <v>144</v>
      </c>
      <c r="B7" s="11" t="s">
        <v>145</v>
      </c>
      <c r="C7" s="12" t="s">
        <v>800</v>
      </c>
      <c r="D7" s="84" t="s">
        <v>488</v>
      </c>
      <c r="E7" s="26" t="s">
        <v>488</v>
      </c>
      <c r="F7" s="39">
        <v>50880368.770000003</v>
      </c>
      <c r="G7" s="115"/>
    </row>
    <row r="8" spans="1:7" ht="27.95" customHeight="1" x14ac:dyDescent="0.25">
      <c r="A8" s="11" t="s">
        <v>149</v>
      </c>
      <c r="B8" s="11" t="s">
        <v>145</v>
      </c>
      <c r="C8" s="12" t="s">
        <v>801</v>
      </c>
      <c r="D8" s="385">
        <v>1.4999999999999999E-2</v>
      </c>
      <c r="E8" s="26"/>
      <c r="F8" s="39">
        <v>135845221.09</v>
      </c>
      <c r="G8" s="115"/>
    </row>
    <row r="9" spans="1:7" ht="38.25" customHeight="1" x14ac:dyDescent="0.25">
      <c r="A9" s="11" t="s">
        <v>803</v>
      </c>
      <c r="B9" s="11" t="s">
        <v>145</v>
      </c>
      <c r="C9" s="114" t="s">
        <v>804</v>
      </c>
      <c r="D9" s="84"/>
      <c r="E9" s="26" t="s">
        <v>802</v>
      </c>
      <c r="F9" s="39">
        <v>40841287.189999998</v>
      </c>
      <c r="G9" s="115"/>
    </row>
    <row r="10" spans="1:7" ht="27.95" customHeight="1" x14ac:dyDescent="0.25">
      <c r="A10" s="11" t="s">
        <v>805</v>
      </c>
      <c r="B10" s="12" t="s">
        <v>806</v>
      </c>
      <c r="C10" s="11" t="s">
        <v>488</v>
      </c>
      <c r="D10" s="84" t="s">
        <v>488</v>
      </c>
      <c r="E10" s="26" t="s">
        <v>802</v>
      </c>
      <c r="F10" s="39">
        <f>357198.22-10134.72</f>
        <v>347063.5</v>
      </c>
      <c r="G10" s="115"/>
    </row>
    <row r="11" spans="1:7" ht="27.95" customHeight="1" x14ac:dyDescent="0.25">
      <c r="A11" s="11" t="s">
        <v>516</v>
      </c>
      <c r="B11" s="12" t="s">
        <v>807</v>
      </c>
      <c r="C11" s="12" t="s">
        <v>808</v>
      </c>
      <c r="D11" s="386" t="s">
        <v>488</v>
      </c>
      <c r="E11" s="85" t="s">
        <v>488</v>
      </c>
      <c r="F11" s="39">
        <v>10134.719999999999</v>
      </c>
      <c r="G11" s="115"/>
    </row>
    <row r="12" spans="1:7" ht="27.95" customHeight="1" x14ac:dyDescent="0.25">
      <c r="A12" s="12" t="s">
        <v>809</v>
      </c>
      <c r="B12" s="12" t="s">
        <v>145</v>
      </c>
      <c r="C12" s="12" t="s">
        <v>810</v>
      </c>
      <c r="D12" s="386" t="s">
        <v>488</v>
      </c>
      <c r="E12" s="85" t="s">
        <v>802</v>
      </c>
      <c r="F12" s="39">
        <v>796897.37</v>
      </c>
      <c r="G12" s="115"/>
    </row>
    <row r="13" spans="1:7" ht="27.95" customHeight="1" x14ac:dyDescent="0.25">
      <c r="A13" s="12" t="s">
        <v>302</v>
      </c>
      <c r="B13" s="12" t="s">
        <v>252</v>
      </c>
      <c r="C13" s="12" t="s">
        <v>488</v>
      </c>
      <c r="D13" s="386" t="s">
        <v>488</v>
      </c>
      <c r="E13" s="85" t="s">
        <v>802</v>
      </c>
      <c r="F13" s="39">
        <f>4928552.68+21205.46</f>
        <v>4949758.1399999997</v>
      </c>
      <c r="G13" s="115"/>
    </row>
    <row r="14" spans="1:7" ht="27.95" customHeight="1" x14ac:dyDescent="0.25">
      <c r="A14" s="12" t="s">
        <v>211</v>
      </c>
      <c r="B14" s="12" t="s">
        <v>145</v>
      </c>
      <c r="C14" s="12" t="s">
        <v>757</v>
      </c>
      <c r="D14" s="386" t="s">
        <v>488</v>
      </c>
      <c r="E14" s="85" t="s">
        <v>811</v>
      </c>
      <c r="F14" s="39">
        <v>95807.02</v>
      </c>
      <c r="G14" s="115"/>
    </row>
    <row r="15" spans="1:7" ht="27.95" customHeight="1" x14ac:dyDescent="0.25">
      <c r="A15" s="12" t="s">
        <v>812</v>
      </c>
      <c r="B15" s="11" t="s">
        <v>268</v>
      </c>
      <c r="C15" s="11" t="s">
        <v>813</v>
      </c>
      <c r="D15" s="84" t="s">
        <v>814</v>
      </c>
      <c r="E15" s="26"/>
      <c r="F15" s="39">
        <v>212718.54</v>
      </c>
      <c r="G15" s="115" t="s">
        <v>815</v>
      </c>
    </row>
    <row r="16" spans="1:7" ht="27.95" customHeight="1" x14ac:dyDescent="0.25">
      <c r="A16" s="12" t="s">
        <v>213</v>
      </c>
      <c r="B16" s="12" t="s">
        <v>816</v>
      </c>
      <c r="C16" s="12" t="s">
        <v>488</v>
      </c>
      <c r="D16" s="386" t="s">
        <v>488</v>
      </c>
      <c r="E16" s="85" t="s">
        <v>802</v>
      </c>
      <c r="F16" s="39">
        <v>1651.39</v>
      </c>
      <c r="G16" s="115" t="s">
        <v>817</v>
      </c>
    </row>
    <row r="17" spans="1:7" ht="27.95" customHeight="1" x14ac:dyDescent="0.25">
      <c r="A17" s="12" t="s">
        <v>818</v>
      </c>
      <c r="B17" s="12" t="s">
        <v>819</v>
      </c>
      <c r="C17" s="12" t="s">
        <v>820</v>
      </c>
      <c r="D17" s="387">
        <v>0.02</v>
      </c>
      <c r="E17" s="85"/>
      <c r="F17" s="39">
        <v>242064.27</v>
      </c>
      <c r="G17" s="115"/>
    </row>
    <row r="18" spans="1:7" ht="39" customHeight="1" x14ac:dyDescent="0.25">
      <c r="A18" s="12" t="s">
        <v>821</v>
      </c>
      <c r="B18" s="12" t="s">
        <v>145</v>
      </c>
      <c r="C18" s="12" t="s">
        <v>822</v>
      </c>
      <c r="D18" s="386" t="s">
        <v>823</v>
      </c>
      <c r="E18" s="85" t="s">
        <v>488</v>
      </c>
      <c r="F18" s="39" t="s">
        <v>488</v>
      </c>
      <c r="G18" s="115" t="s">
        <v>824</v>
      </c>
    </row>
    <row r="19" spans="1:7" ht="33" customHeight="1" x14ac:dyDescent="0.25">
      <c r="A19" s="12" t="s">
        <v>825</v>
      </c>
      <c r="B19" s="12" t="s">
        <v>560</v>
      </c>
      <c r="C19" s="12" t="s">
        <v>826</v>
      </c>
      <c r="D19" s="387">
        <v>0.1</v>
      </c>
      <c r="E19" s="85" t="s">
        <v>488</v>
      </c>
      <c r="F19" s="39">
        <f>114634.45+102.23</f>
        <v>114736.68</v>
      </c>
      <c r="G19" s="115" t="s">
        <v>827</v>
      </c>
    </row>
    <row r="20" spans="1:7" ht="27.95" customHeight="1" x14ac:dyDescent="0.25">
      <c r="A20" s="12" t="s">
        <v>828</v>
      </c>
      <c r="B20" s="12" t="s">
        <v>829</v>
      </c>
      <c r="C20" s="12" t="s">
        <v>830</v>
      </c>
      <c r="D20" s="386"/>
      <c r="E20" s="85" t="s">
        <v>811</v>
      </c>
      <c r="F20" s="39">
        <v>2792082.3</v>
      </c>
      <c r="G20" s="115"/>
    </row>
    <row r="21" spans="1:7" ht="27.95" customHeight="1" x14ac:dyDescent="0.25">
      <c r="A21" s="12" t="s">
        <v>162</v>
      </c>
      <c r="B21" s="11" t="s">
        <v>829</v>
      </c>
      <c r="C21" s="12" t="s">
        <v>488</v>
      </c>
      <c r="D21" s="386" t="s">
        <v>488</v>
      </c>
      <c r="E21" s="85" t="s">
        <v>802</v>
      </c>
      <c r="F21" s="39">
        <f>2484040.78+701059.1+54877</f>
        <v>3239976.88</v>
      </c>
      <c r="G21" s="115"/>
    </row>
    <row r="22" spans="1:7" ht="27.95" customHeight="1" x14ac:dyDescent="0.25">
      <c r="A22" s="12" t="s">
        <v>831</v>
      </c>
      <c r="B22" s="11" t="s">
        <v>832</v>
      </c>
      <c r="C22" s="12" t="s">
        <v>833</v>
      </c>
      <c r="D22" s="87">
        <v>0.1</v>
      </c>
      <c r="E22" s="26"/>
      <c r="F22" s="39">
        <v>14305442.99</v>
      </c>
      <c r="G22" s="115"/>
    </row>
    <row r="23" spans="1:7" ht="27.95" customHeight="1" x14ac:dyDescent="0.25">
      <c r="A23" s="12" t="s">
        <v>834</v>
      </c>
      <c r="B23" s="11" t="s">
        <v>835</v>
      </c>
      <c r="C23" s="11" t="s">
        <v>836</v>
      </c>
      <c r="D23" s="386" t="s">
        <v>488</v>
      </c>
      <c r="E23" s="85" t="s">
        <v>802</v>
      </c>
      <c r="F23" s="39">
        <v>9270.6</v>
      </c>
      <c r="G23" s="115"/>
    </row>
    <row r="24" spans="1:7" ht="27.95" customHeight="1" x14ac:dyDescent="0.25">
      <c r="A24" s="12" t="s">
        <v>837</v>
      </c>
      <c r="B24" s="12" t="s">
        <v>838</v>
      </c>
      <c r="C24" s="12" t="s">
        <v>839</v>
      </c>
      <c r="D24" s="386" t="s">
        <v>840</v>
      </c>
      <c r="E24" s="85" t="s">
        <v>802</v>
      </c>
      <c r="F24" s="39" t="s">
        <v>488</v>
      </c>
      <c r="G24" s="115" t="s">
        <v>841</v>
      </c>
    </row>
    <row r="26" spans="1:7" x14ac:dyDescent="0.25">
      <c r="A26" s="13" t="s">
        <v>6</v>
      </c>
    </row>
  </sheetData>
  <printOptions horizontalCentered="1"/>
  <pageMargins left="0.70866141732283472" right="0.70866141732283472" top="0.74803149606299213" bottom="0.74803149606299213" header="0" footer="0.31496062992125984"/>
  <pageSetup paperSize="9" scale="6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8"/>
  <sheetViews>
    <sheetView showGridLines="0" zoomScale="95" zoomScaleNormal="95" workbookViewId="0">
      <selection activeCell="E7" sqref="D7:E7"/>
    </sheetView>
  </sheetViews>
  <sheetFormatPr baseColWidth="10" defaultColWidth="11.42578125" defaultRowHeight="15" x14ac:dyDescent="0.25"/>
  <cols>
    <col min="1" max="1" width="50.42578125" style="2" customWidth="1"/>
    <col min="2" max="2" width="24.85546875" style="5" customWidth="1"/>
    <col min="3" max="3" width="21.85546875" style="5" customWidth="1"/>
    <col min="4" max="4" width="23.140625" style="94" customWidth="1"/>
    <col min="5" max="5" width="17.28515625" style="94" customWidth="1"/>
    <col min="6" max="6" width="21" style="2" customWidth="1"/>
    <col min="7" max="7" width="56.28515625" style="2" customWidth="1"/>
    <col min="8" max="16384" width="11.42578125" style="2"/>
  </cols>
  <sheetData>
    <row r="2" spans="1:7" x14ac:dyDescent="0.25">
      <c r="A2" s="6" t="s">
        <v>715</v>
      </c>
      <c r="G2" s="48"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3.1" customHeight="1" x14ac:dyDescent="0.25">
      <c r="A7" s="27" t="s">
        <v>655</v>
      </c>
      <c r="B7" s="91" t="s">
        <v>145</v>
      </c>
      <c r="C7" s="91" t="s">
        <v>656</v>
      </c>
      <c r="D7" s="95">
        <v>1.2999999999999999E-2</v>
      </c>
      <c r="E7" s="96">
        <v>360</v>
      </c>
      <c r="F7" s="92">
        <v>397446205.66000003</v>
      </c>
      <c r="G7" s="97" t="s">
        <v>657</v>
      </c>
    </row>
    <row r="8" spans="1:7" ht="23.1" customHeight="1" x14ac:dyDescent="0.25">
      <c r="A8" s="11" t="s">
        <v>658</v>
      </c>
      <c r="B8" s="14" t="s">
        <v>145</v>
      </c>
      <c r="C8" s="14" t="s">
        <v>713</v>
      </c>
      <c r="D8" s="78" t="s">
        <v>659</v>
      </c>
      <c r="E8" s="98" t="s">
        <v>660</v>
      </c>
      <c r="F8" s="101">
        <v>87092572.390000001</v>
      </c>
      <c r="G8" s="99" t="s">
        <v>661</v>
      </c>
    </row>
    <row r="9" spans="1:7" ht="23.1" customHeight="1" x14ac:dyDescent="0.25">
      <c r="A9" s="11" t="s">
        <v>662</v>
      </c>
      <c r="B9" s="14"/>
      <c r="C9" s="14"/>
      <c r="D9" s="78"/>
      <c r="E9" s="98"/>
      <c r="F9" s="101">
        <v>69946512.189999998</v>
      </c>
      <c r="G9" s="11" t="s">
        <v>663</v>
      </c>
    </row>
    <row r="10" spans="1:7" ht="23.1" customHeight="1" x14ac:dyDescent="0.25">
      <c r="A10" s="11" t="s">
        <v>9</v>
      </c>
      <c r="B10" s="14" t="s">
        <v>202</v>
      </c>
      <c r="C10" s="14" t="s">
        <v>664</v>
      </c>
      <c r="D10" s="78" t="s">
        <v>665</v>
      </c>
      <c r="E10" s="98" t="s">
        <v>666</v>
      </c>
      <c r="F10" s="101">
        <v>59008320.579999998</v>
      </c>
      <c r="G10" s="99" t="s">
        <v>667</v>
      </c>
    </row>
    <row r="11" spans="1:7" ht="23.1" customHeight="1" x14ac:dyDescent="0.25">
      <c r="A11" s="11" t="s">
        <v>599</v>
      </c>
      <c r="B11" s="14" t="s">
        <v>145</v>
      </c>
      <c r="C11" s="14" t="s">
        <v>668</v>
      </c>
      <c r="D11" s="78" t="s">
        <v>669</v>
      </c>
      <c r="E11" s="98"/>
      <c r="F11" s="101">
        <v>55403059.840000004</v>
      </c>
      <c r="G11" s="99"/>
    </row>
    <row r="12" spans="1:7" ht="23.1" customHeight="1" x14ac:dyDescent="0.25">
      <c r="A12" s="11" t="s">
        <v>179</v>
      </c>
      <c r="B12" s="14"/>
      <c r="C12" s="14"/>
      <c r="D12" s="78"/>
      <c r="E12" s="98"/>
      <c r="F12" s="101">
        <v>14994220.880000001</v>
      </c>
      <c r="G12" s="11"/>
    </row>
    <row r="13" spans="1:7" ht="23.1" customHeight="1" x14ac:dyDescent="0.25">
      <c r="A13" s="11" t="s">
        <v>670</v>
      </c>
      <c r="B13" s="14"/>
      <c r="C13" s="14" t="s">
        <v>671</v>
      </c>
      <c r="D13" s="78" t="s">
        <v>672</v>
      </c>
      <c r="E13" s="98" t="s">
        <v>673</v>
      </c>
      <c r="F13" s="101">
        <v>13413942.880000001</v>
      </c>
      <c r="G13" s="56" t="s">
        <v>674</v>
      </c>
    </row>
    <row r="14" spans="1:7" ht="23.1" customHeight="1" x14ac:dyDescent="0.25">
      <c r="A14" s="11" t="s">
        <v>675</v>
      </c>
      <c r="B14" s="14" t="s">
        <v>676</v>
      </c>
      <c r="C14" s="14" t="s">
        <v>677</v>
      </c>
      <c r="D14" s="78"/>
      <c r="E14" s="98"/>
      <c r="F14" s="101">
        <v>5462306.6500000004</v>
      </c>
      <c r="G14" s="11"/>
    </row>
    <row r="15" spans="1:7" ht="23.1" customHeight="1" x14ac:dyDescent="0.25">
      <c r="A15" s="11" t="s">
        <v>678</v>
      </c>
      <c r="B15" s="14" t="s">
        <v>145</v>
      </c>
      <c r="C15" s="14"/>
      <c r="D15" s="78"/>
      <c r="E15" s="98"/>
      <c r="F15" s="101">
        <v>5051984.63</v>
      </c>
      <c r="G15" s="11" t="s">
        <v>679</v>
      </c>
    </row>
    <row r="16" spans="1:7" ht="23.1" customHeight="1" x14ac:dyDescent="0.25">
      <c r="A16" s="11" t="s">
        <v>680</v>
      </c>
      <c r="B16" s="14" t="s">
        <v>681</v>
      </c>
      <c r="C16" s="14"/>
      <c r="D16" s="78"/>
      <c r="E16" s="98" t="s">
        <v>682</v>
      </c>
      <c r="F16" s="101">
        <v>4367383.1399999997</v>
      </c>
      <c r="G16" s="11" t="s">
        <v>683</v>
      </c>
    </row>
    <row r="17" spans="1:7" ht="23.1" customHeight="1" x14ac:dyDescent="0.25">
      <c r="A17" s="11" t="s">
        <v>684</v>
      </c>
      <c r="B17" s="14" t="s">
        <v>681</v>
      </c>
      <c r="C17" s="14" t="s">
        <v>685</v>
      </c>
      <c r="D17" s="78"/>
      <c r="E17" s="98"/>
      <c r="F17" s="101">
        <v>4225962.2300000004</v>
      </c>
      <c r="G17" s="11"/>
    </row>
    <row r="18" spans="1:7" ht="23.1" customHeight="1" x14ac:dyDescent="0.25">
      <c r="A18" s="11" t="s">
        <v>686</v>
      </c>
      <c r="B18" s="14" t="s">
        <v>145</v>
      </c>
      <c r="C18" s="14" t="s">
        <v>687</v>
      </c>
      <c r="D18" s="78"/>
      <c r="E18" s="98"/>
      <c r="F18" s="101">
        <v>3499689.12</v>
      </c>
      <c r="G18" s="11"/>
    </row>
    <row r="19" spans="1:7" ht="23.1" customHeight="1" x14ac:dyDescent="0.25">
      <c r="A19" s="11" t="s">
        <v>688</v>
      </c>
      <c r="B19" s="14" t="s">
        <v>681</v>
      </c>
      <c r="C19" s="14"/>
      <c r="D19" s="78"/>
      <c r="E19" s="98"/>
      <c r="F19" s="101">
        <v>2909207.88</v>
      </c>
      <c r="G19" s="11"/>
    </row>
    <row r="20" spans="1:7" ht="23.1" customHeight="1" x14ac:dyDescent="0.25">
      <c r="A20" s="11" t="s">
        <v>689</v>
      </c>
      <c r="B20" s="14" t="s">
        <v>690</v>
      </c>
      <c r="C20" s="14" t="s">
        <v>691</v>
      </c>
      <c r="D20" s="78" t="s">
        <v>692</v>
      </c>
      <c r="E20" s="98"/>
      <c r="F20" s="101">
        <v>1673702.28</v>
      </c>
      <c r="G20" s="11" t="s">
        <v>693</v>
      </c>
    </row>
    <row r="21" spans="1:7" ht="23.1" customHeight="1" x14ac:dyDescent="0.25">
      <c r="A21" s="11" t="s">
        <v>694</v>
      </c>
      <c r="B21" s="14" t="s">
        <v>695</v>
      </c>
      <c r="C21" s="14" t="s">
        <v>696</v>
      </c>
      <c r="D21" s="78" t="s">
        <v>697</v>
      </c>
      <c r="E21" s="100">
        <v>510</v>
      </c>
      <c r="F21" s="101">
        <v>1629148.92</v>
      </c>
      <c r="G21" s="99" t="s">
        <v>698</v>
      </c>
    </row>
    <row r="22" spans="1:7" ht="23.1" customHeight="1" x14ac:dyDescent="0.25">
      <c r="A22" s="11" t="s">
        <v>699</v>
      </c>
      <c r="B22" s="14" t="s">
        <v>681</v>
      </c>
      <c r="C22" s="14"/>
      <c r="D22" s="78" t="s">
        <v>700</v>
      </c>
      <c r="E22" s="98"/>
      <c r="F22" s="101">
        <v>908270</v>
      </c>
      <c r="G22" s="11" t="s">
        <v>701</v>
      </c>
    </row>
    <row r="23" spans="1:7" ht="23.1" customHeight="1" x14ac:dyDescent="0.25">
      <c r="A23" s="11" t="s">
        <v>178</v>
      </c>
      <c r="B23" s="14" t="s">
        <v>202</v>
      </c>
      <c r="C23" s="14" t="s">
        <v>714</v>
      </c>
      <c r="D23" s="78" t="s">
        <v>702</v>
      </c>
      <c r="E23" s="98"/>
      <c r="F23" s="101">
        <v>368181.83</v>
      </c>
      <c r="G23" s="11" t="s">
        <v>703</v>
      </c>
    </row>
    <row r="24" spans="1:7" ht="23.1" customHeight="1" x14ac:dyDescent="0.25">
      <c r="A24" s="11" t="s">
        <v>704</v>
      </c>
      <c r="B24" s="14"/>
      <c r="C24" s="14"/>
      <c r="D24" s="78"/>
      <c r="E24" s="98"/>
      <c r="F24" s="101">
        <v>259264.6</v>
      </c>
      <c r="G24" s="11"/>
    </row>
    <row r="25" spans="1:7" ht="23.1" customHeight="1" x14ac:dyDescent="0.25">
      <c r="A25" s="11" t="s">
        <v>705</v>
      </c>
      <c r="B25" s="14" t="s">
        <v>706</v>
      </c>
      <c r="C25" s="14" t="s">
        <v>656</v>
      </c>
      <c r="D25" s="78" t="s">
        <v>707</v>
      </c>
      <c r="E25" s="98" t="s">
        <v>708</v>
      </c>
      <c r="F25" s="101">
        <v>62290</v>
      </c>
      <c r="G25" s="11" t="s">
        <v>709</v>
      </c>
    </row>
    <row r="26" spans="1:7" ht="23.1" customHeight="1" x14ac:dyDescent="0.25">
      <c r="A26" s="11" t="s">
        <v>710</v>
      </c>
      <c r="B26" s="75" t="s">
        <v>711</v>
      </c>
      <c r="C26" s="75"/>
      <c r="D26" s="78"/>
      <c r="E26" s="98"/>
      <c r="F26" s="98">
        <v>22474.92</v>
      </c>
      <c r="G26" s="11" t="s">
        <v>712</v>
      </c>
    </row>
    <row r="28" spans="1:7" x14ac:dyDescent="0.25">
      <c r="A28" s="13" t="s">
        <v>6</v>
      </c>
    </row>
  </sheetData>
  <pageMargins left="0.70866141732283472" right="0.70866141732283472" top="0.74803149606299213" bottom="0.74803149606299213" header="0.31496062992125984" footer="0.31496062992125984"/>
  <pageSetup paperSize="9" scale="6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4"/>
  <sheetViews>
    <sheetView showGridLines="0" zoomScale="95" zoomScaleNormal="95" workbookViewId="0">
      <selection activeCell="A9" sqref="A9:F9"/>
    </sheetView>
  </sheetViews>
  <sheetFormatPr baseColWidth="10" defaultRowHeight="15" x14ac:dyDescent="0.25"/>
  <cols>
    <col min="1" max="1" width="57.28515625" style="2" customWidth="1"/>
    <col min="2" max="2" width="18.42578125" style="2" customWidth="1"/>
    <col min="3" max="3" width="17.42578125" style="2" customWidth="1"/>
    <col min="4" max="5" width="14.42578125" style="2" customWidth="1"/>
    <col min="6" max="6" width="18.140625" style="2" customWidth="1"/>
    <col min="7" max="7" width="36.42578125" style="2" customWidth="1"/>
    <col min="8" max="256" width="11.42578125" style="2"/>
    <col min="257" max="257" width="77.140625" style="2" customWidth="1"/>
    <col min="258" max="259" width="18.42578125" style="2" customWidth="1"/>
    <col min="260" max="261" width="14.42578125" style="2" customWidth="1"/>
    <col min="262" max="262" width="21" style="2" customWidth="1"/>
    <col min="263" max="263" width="39.85546875" style="2" customWidth="1"/>
    <col min="264" max="512" width="11.42578125" style="2"/>
    <col min="513" max="513" width="77.140625" style="2" customWidth="1"/>
    <col min="514" max="515" width="18.42578125" style="2" customWidth="1"/>
    <col min="516" max="517" width="14.42578125" style="2" customWidth="1"/>
    <col min="518" max="518" width="21" style="2" customWidth="1"/>
    <col min="519" max="519" width="39.85546875" style="2" customWidth="1"/>
    <col min="520" max="768" width="11.42578125" style="2"/>
    <col min="769" max="769" width="77.140625" style="2" customWidth="1"/>
    <col min="770" max="771" width="18.42578125" style="2" customWidth="1"/>
    <col min="772" max="773" width="14.42578125" style="2" customWidth="1"/>
    <col min="774" max="774" width="21" style="2" customWidth="1"/>
    <col min="775" max="775" width="39.85546875" style="2" customWidth="1"/>
    <col min="776" max="1024" width="11.42578125" style="2"/>
    <col min="1025" max="1025" width="77.140625" style="2" customWidth="1"/>
    <col min="1026" max="1027" width="18.42578125" style="2" customWidth="1"/>
    <col min="1028" max="1029" width="14.42578125" style="2" customWidth="1"/>
    <col min="1030" max="1030" width="21" style="2" customWidth="1"/>
    <col min="1031" max="1031" width="39.85546875" style="2" customWidth="1"/>
    <col min="1032" max="1280" width="11.42578125" style="2"/>
    <col min="1281" max="1281" width="77.140625" style="2" customWidth="1"/>
    <col min="1282" max="1283" width="18.42578125" style="2" customWidth="1"/>
    <col min="1284" max="1285" width="14.42578125" style="2" customWidth="1"/>
    <col min="1286" max="1286" width="21" style="2" customWidth="1"/>
    <col min="1287" max="1287" width="39.85546875" style="2" customWidth="1"/>
    <col min="1288" max="1536" width="11.42578125" style="2"/>
    <col min="1537" max="1537" width="77.140625" style="2" customWidth="1"/>
    <col min="1538" max="1539" width="18.42578125" style="2" customWidth="1"/>
    <col min="1540" max="1541" width="14.42578125" style="2" customWidth="1"/>
    <col min="1542" max="1542" width="21" style="2" customWidth="1"/>
    <col min="1543" max="1543" width="39.85546875" style="2" customWidth="1"/>
    <col min="1544" max="1792" width="11.42578125" style="2"/>
    <col min="1793" max="1793" width="77.140625" style="2" customWidth="1"/>
    <col min="1794" max="1795" width="18.42578125" style="2" customWidth="1"/>
    <col min="1796" max="1797" width="14.42578125" style="2" customWidth="1"/>
    <col min="1798" max="1798" width="21" style="2" customWidth="1"/>
    <col min="1799" max="1799" width="39.85546875" style="2" customWidth="1"/>
    <col min="1800" max="2048" width="11.42578125" style="2"/>
    <col min="2049" max="2049" width="77.140625" style="2" customWidth="1"/>
    <col min="2050" max="2051" width="18.42578125" style="2" customWidth="1"/>
    <col min="2052" max="2053" width="14.42578125" style="2" customWidth="1"/>
    <col min="2054" max="2054" width="21" style="2" customWidth="1"/>
    <col min="2055" max="2055" width="39.85546875" style="2" customWidth="1"/>
    <col min="2056" max="2304" width="11.42578125" style="2"/>
    <col min="2305" max="2305" width="77.140625" style="2" customWidth="1"/>
    <col min="2306" max="2307" width="18.42578125" style="2" customWidth="1"/>
    <col min="2308" max="2309" width="14.42578125" style="2" customWidth="1"/>
    <col min="2310" max="2310" width="21" style="2" customWidth="1"/>
    <col min="2311" max="2311" width="39.85546875" style="2" customWidth="1"/>
    <col min="2312" max="2560" width="11.42578125" style="2"/>
    <col min="2561" max="2561" width="77.140625" style="2" customWidth="1"/>
    <col min="2562" max="2563" width="18.42578125" style="2" customWidth="1"/>
    <col min="2564" max="2565" width="14.42578125" style="2" customWidth="1"/>
    <col min="2566" max="2566" width="21" style="2" customWidth="1"/>
    <col min="2567" max="2567" width="39.85546875" style="2" customWidth="1"/>
    <col min="2568" max="2816" width="11.42578125" style="2"/>
    <col min="2817" max="2817" width="77.140625" style="2" customWidth="1"/>
    <col min="2818" max="2819" width="18.42578125" style="2" customWidth="1"/>
    <col min="2820" max="2821" width="14.42578125" style="2" customWidth="1"/>
    <col min="2822" max="2822" width="21" style="2" customWidth="1"/>
    <col min="2823" max="2823" width="39.85546875" style="2" customWidth="1"/>
    <col min="2824" max="3072" width="11.42578125" style="2"/>
    <col min="3073" max="3073" width="77.140625" style="2" customWidth="1"/>
    <col min="3074" max="3075" width="18.42578125" style="2" customWidth="1"/>
    <col min="3076" max="3077" width="14.42578125" style="2" customWidth="1"/>
    <col min="3078" max="3078" width="21" style="2" customWidth="1"/>
    <col min="3079" max="3079" width="39.85546875" style="2" customWidth="1"/>
    <col min="3080" max="3328" width="11.42578125" style="2"/>
    <col min="3329" max="3329" width="77.140625" style="2" customWidth="1"/>
    <col min="3330" max="3331" width="18.42578125" style="2" customWidth="1"/>
    <col min="3332" max="3333" width="14.42578125" style="2" customWidth="1"/>
    <col min="3334" max="3334" width="21" style="2" customWidth="1"/>
    <col min="3335" max="3335" width="39.85546875" style="2" customWidth="1"/>
    <col min="3336" max="3584" width="11.42578125" style="2"/>
    <col min="3585" max="3585" width="77.140625" style="2" customWidth="1"/>
    <col min="3586" max="3587" width="18.42578125" style="2" customWidth="1"/>
    <col min="3588" max="3589" width="14.42578125" style="2" customWidth="1"/>
    <col min="3590" max="3590" width="21" style="2" customWidth="1"/>
    <col min="3591" max="3591" width="39.85546875" style="2" customWidth="1"/>
    <col min="3592" max="3840" width="11.42578125" style="2"/>
    <col min="3841" max="3841" width="77.140625" style="2" customWidth="1"/>
    <col min="3842" max="3843" width="18.42578125" style="2" customWidth="1"/>
    <col min="3844" max="3845" width="14.42578125" style="2" customWidth="1"/>
    <col min="3846" max="3846" width="21" style="2" customWidth="1"/>
    <col min="3847" max="3847" width="39.85546875" style="2" customWidth="1"/>
    <col min="3848" max="4096" width="11.42578125" style="2"/>
    <col min="4097" max="4097" width="77.140625" style="2" customWidth="1"/>
    <col min="4098" max="4099" width="18.42578125" style="2" customWidth="1"/>
    <col min="4100" max="4101" width="14.42578125" style="2" customWidth="1"/>
    <col min="4102" max="4102" width="21" style="2" customWidth="1"/>
    <col min="4103" max="4103" width="39.85546875" style="2" customWidth="1"/>
    <col min="4104" max="4352" width="11.42578125" style="2"/>
    <col min="4353" max="4353" width="77.140625" style="2" customWidth="1"/>
    <col min="4354" max="4355" width="18.42578125" style="2" customWidth="1"/>
    <col min="4356" max="4357" width="14.42578125" style="2" customWidth="1"/>
    <col min="4358" max="4358" width="21" style="2" customWidth="1"/>
    <col min="4359" max="4359" width="39.85546875" style="2" customWidth="1"/>
    <col min="4360" max="4608" width="11.42578125" style="2"/>
    <col min="4609" max="4609" width="77.140625" style="2" customWidth="1"/>
    <col min="4610" max="4611" width="18.42578125" style="2" customWidth="1"/>
    <col min="4612" max="4613" width="14.42578125" style="2" customWidth="1"/>
    <col min="4614" max="4614" width="21" style="2" customWidth="1"/>
    <col min="4615" max="4615" width="39.85546875" style="2" customWidth="1"/>
    <col min="4616" max="4864" width="11.42578125" style="2"/>
    <col min="4865" max="4865" width="77.140625" style="2" customWidth="1"/>
    <col min="4866" max="4867" width="18.42578125" style="2" customWidth="1"/>
    <col min="4868" max="4869" width="14.42578125" style="2" customWidth="1"/>
    <col min="4870" max="4870" width="21" style="2" customWidth="1"/>
    <col min="4871" max="4871" width="39.85546875" style="2" customWidth="1"/>
    <col min="4872" max="5120" width="11.42578125" style="2"/>
    <col min="5121" max="5121" width="77.140625" style="2" customWidth="1"/>
    <col min="5122" max="5123" width="18.42578125" style="2" customWidth="1"/>
    <col min="5124" max="5125" width="14.42578125" style="2" customWidth="1"/>
    <col min="5126" max="5126" width="21" style="2" customWidth="1"/>
    <col min="5127" max="5127" width="39.85546875" style="2" customWidth="1"/>
    <col min="5128" max="5376" width="11.42578125" style="2"/>
    <col min="5377" max="5377" width="77.140625" style="2" customWidth="1"/>
    <col min="5378" max="5379" width="18.42578125" style="2" customWidth="1"/>
    <col min="5380" max="5381" width="14.42578125" style="2" customWidth="1"/>
    <col min="5382" max="5382" width="21" style="2" customWidth="1"/>
    <col min="5383" max="5383" width="39.85546875" style="2" customWidth="1"/>
    <col min="5384" max="5632" width="11.42578125" style="2"/>
    <col min="5633" max="5633" width="77.140625" style="2" customWidth="1"/>
    <col min="5634" max="5635" width="18.42578125" style="2" customWidth="1"/>
    <col min="5636" max="5637" width="14.42578125" style="2" customWidth="1"/>
    <col min="5638" max="5638" width="21" style="2" customWidth="1"/>
    <col min="5639" max="5639" width="39.85546875" style="2" customWidth="1"/>
    <col min="5640" max="5888" width="11.42578125" style="2"/>
    <col min="5889" max="5889" width="77.140625" style="2" customWidth="1"/>
    <col min="5890" max="5891" width="18.42578125" style="2" customWidth="1"/>
    <col min="5892" max="5893" width="14.42578125" style="2" customWidth="1"/>
    <col min="5894" max="5894" width="21" style="2" customWidth="1"/>
    <col min="5895" max="5895" width="39.85546875" style="2" customWidth="1"/>
    <col min="5896" max="6144" width="11.42578125" style="2"/>
    <col min="6145" max="6145" width="77.140625" style="2" customWidth="1"/>
    <col min="6146" max="6147" width="18.42578125" style="2" customWidth="1"/>
    <col min="6148" max="6149" width="14.42578125" style="2" customWidth="1"/>
    <col min="6150" max="6150" width="21" style="2" customWidth="1"/>
    <col min="6151" max="6151" width="39.85546875" style="2" customWidth="1"/>
    <col min="6152" max="6400" width="11.42578125" style="2"/>
    <col min="6401" max="6401" width="77.140625" style="2" customWidth="1"/>
    <col min="6402" max="6403" width="18.42578125" style="2" customWidth="1"/>
    <col min="6404" max="6405" width="14.42578125" style="2" customWidth="1"/>
    <col min="6406" max="6406" width="21" style="2" customWidth="1"/>
    <col min="6407" max="6407" width="39.85546875" style="2" customWidth="1"/>
    <col min="6408" max="6656" width="11.42578125" style="2"/>
    <col min="6657" max="6657" width="77.140625" style="2" customWidth="1"/>
    <col min="6658" max="6659" width="18.42578125" style="2" customWidth="1"/>
    <col min="6660" max="6661" width="14.42578125" style="2" customWidth="1"/>
    <col min="6662" max="6662" width="21" style="2" customWidth="1"/>
    <col min="6663" max="6663" width="39.85546875" style="2" customWidth="1"/>
    <col min="6664" max="6912" width="11.42578125" style="2"/>
    <col min="6913" max="6913" width="77.140625" style="2" customWidth="1"/>
    <col min="6914" max="6915" width="18.42578125" style="2" customWidth="1"/>
    <col min="6916" max="6917" width="14.42578125" style="2" customWidth="1"/>
    <col min="6918" max="6918" width="21" style="2" customWidth="1"/>
    <col min="6919" max="6919" width="39.85546875" style="2" customWidth="1"/>
    <col min="6920" max="7168" width="11.42578125" style="2"/>
    <col min="7169" max="7169" width="77.140625" style="2" customWidth="1"/>
    <col min="7170" max="7171" width="18.42578125" style="2" customWidth="1"/>
    <col min="7172" max="7173" width="14.42578125" style="2" customWidth="1"/>
    <col min="7174" max="7174" width="21" style="2" customWidth="1"/>
    <col min="7175" max="7175" width="39.85546875" style="2" customWidth="1"/>
    <col min="7176" max="7424" width="11.42578125" style="2"/>
    <col min="7425" max="7425" width="77.140625" style="2" customWidth="1"/>
    <col min="7426" max="7427" width="18.42578125" style="2" customWidth="1"/>
    <col min="7428" max="7429" width="14.42578125" style="2" customWidth="1"/>
    <col min="7430" max="7430" width="21" style="2" customWidth="1"/>
    <col min="7431" max="7431" width="39.85546875" style="2" customWidth="1"/>
    <col min="7432" max="7680" width="11.42578125" style="2"/>
    <col min="7681" max="7681" width="77.140625" style="2" customWidth="1"/>
    <col min="7682" max="7683" width="18.42578125" style="2" customWidth="1"/>
    <col min="7684" max="7685" width="14.42578125" style="2" customWidth="1"/>
    <col min="7686" max="7686" width="21" style="2" customWidth="1"/>
    <col min="7687" max="7687" width="39.85546875" style="2" customWidth="1"/>
    <col min="7688" max="7936" width="11.42578125" style="2"/>
    <col min="7937" max="7937" width="77.140625" style="2" customWidth="1"/>
    <col min="7938" max="7939" width="18.42578125" style="2" customWidth="1"/>
    <col min="7940" max="7941" width="14.42578125" style="2" customWidth="1"/>
    <col min="7942" max="7942" width="21" style="2" customWidth="1"/>
    <col min="7943" max="7943" width="39.85546875" style="2" customWidth="1"/>
    <col min="7944" max="8192" width="11.42578125" style="2"/>
    <col min="8193" max="8193" width="77.140625" style="2" customWidth="1"/>
    <col min="8194" max="8195" width="18.42578125" style="2" customWidth="1"/>
    <col min="8196" max="8197" width="14.42578125" style="2" customWidth="1"/>
    <col min="8198" max="8198" width="21" style="2" customWidth="1"/>
    <col min="8199" max="8199" width="39.85546875" style="2" customWidth="1"/>
    <col min="8200" max="8448" width="11.42578125" style="2"/>
    <col min="8449" max="8449" width="77.140625" style="2" customWidth="1"/>
    <col min="8450" max="8451" width="18.42578125" style="2" customWidth="1"/>
    <col min="8452" max="8453" width="14.42578125" style="2" customWidth="1"/>
    <col min="8454" max="8454" width="21" style="2" customWidth="1"/>
    <col min="8455" max="8455" width="39.85546875" style="2" customWidth="1"/>
    <col min="8456" max="8704" width="11.42578125" style="2"/>
    <col min="8705" max="8705" width="77.140625" style="2" customWidth="1"/>
    <col min="8706" max="8707" width="18.42578125" style="2" customWidth="1"/>
    <col min="8708" max="8709" width="14.42578125" style="2" customWidth="1"/>
    <col min="8710" max="8710" width="21" style="2" customWidth="1"/>
    <col min="8711" max="8711" width="39.85546875" style="2" customWidth="1"/>
    <col min="8712" max="8960" width="11.42578125" style="2"/>
    <col min="8961" max="8961" width="77.140625" style="2" customWidth="1"/>
    <col min="8962" max="8963" width="18.42578125" style="2" customWidth="1"/>
    <col min="8964" max="8965" width="14.42578125" style="2" customWidth="1"/>
    <col min="8966" max="8966" width="21" style="2" customWidth="1"/>
    <col min="8967" max="8967" width="39.85546875" style="2" customWidth="1"/>
    <col min="8968" max="9216" width="11.42578125" style="2"/>
    <col min="9217" max="9217" width="77.140625" style="2" customWidth="1"/>
    <col min="9218" max="9219" width="18.42578125" style="2" customWidth="1"/>
    <col min="9220" max="9221" width="14.42578125" style="2" customWidth="1"/>
    <col min="9222" max="9222" width="21" style="2" customWidth="1"/>
    <col min="9223" max="9223" width="39.85546875" style="2" customWidth="1"/>
    <col min="9224" max="9472" width="11.42578125" style="2"/>
    <col min="9473" max="9473" width="77.140625" style="2" customWidth="1"/>
    <col min="9474" max="9475" width="18.42578125" style="2" customWidth="1"/>
    <col min="9476" max="9477" width="14.42578125" style="2" customWidth="1"/>
    <col min="9478" max="9478" width="21" style="2" customWidth="1"/>
    <col min="9479" max="9479" width="39.85546875" style="2" customWidth="1"/>
    <col min="9480" max="9728" width="11.42578125" style="2"/>
    <col min="9729" max="9729" width="77.140625" style="2" customWidth="1"/>
    <col min="9730" max="9731" width="18.42578125" style="2" customWidth="1"/>
    <col min="9732" max="9733" width="14.42578125" style="2" customWidth="1"/>
    <col min="9734" max="9734" width="21" style="2" customWidth="1"/>
    <col min="9735" max="9735" width="39.85546875" style="2" customWidth="1"/>
    <col min="9736" max="9984" width="11.42578125" style="2"/>
    <col min="9985" max="9985" width="77.140625" style="2" customWidth="1"/>
    <col min="9986" max="9987" width="18.42578125" style="2" customWidth="1"/>
    <col min="9988" max="9989" width="14.42578125" style="2" customWidth="1"/>
    <col min="9990" max="9990" width="21" style="2" customWidth="1"/>
    <col min="9991" max="9991" width="39.85546875" style="2" customWidth="1"/>
    <col min="9992" max="10240" width="11.42578125" style="2"/>
    <col min="10241" max="10241" width="77.140625" style="2" customWidth="1"/>
    <col min="10242" max="10243" width="18.42578125" style="2" customWidth="1"/>
    <col min="10244" max="10245" width="14.42578125" style="2" customWidth="1"/>
    <col min="10246" max="10246" width="21" style="2" customWidth="1"/>
    <col min="10247" max="10247" width="39.85546875" style="2" customWidth="1"/>
    <col min="10248" max="10496" width="11.42578125" style="2"/>
    <col min="10497" max="10497" width="77.140625" style="2" customWidth="1"/>
    <col min="10498" max="10499" width="18.42578125" style="2" customWidth="1"/>
    <col min="10500" max="10501" width="14.42578125" style="2" customWidth="1"/>
    <col min="10502" max="10502" width="21" style="2" customWidth="1"/>
    <col min="10503" max="10503" width="39.85546875" style="2" customWidth="1"/>
    <col min="10504" max="10752" width="11.42578125" style="2"/>
    <col min="10753" max="10753" width="77.140625" style="2" customWidth="1"/>
    <col min="10754" max="10755" width="18.42578125" style="2" customWidth="1"/>
    <col min="10756" max="10757" width="14.42578125" style="2" customWidth="1"/>
    <col min="10758" max="10758" width="21" style="2" customWidth="1"/>
    <col min="10759" max="10759" width="39.85546875" style="2" customWidth="1"/>
    <col min="10760" max="11008" width="11.42578125" style="2"/>
    <col min="11009" max="11009" width="77.140625" style="2" customWidth="1"/>
    <col min="11010" max="11011" width="18.42578125" style="2" customWidth="1"/>
    <col min="11012" max="11013" width="14.42578125" style="2" customWidth="1"/>
    <col min="11014" max="11014" width="21" style="2" customWidth="1"/>
    <col min="11015" max="11015" width="39.85546875" style="2" customWidth="1"/>
    <col min="11016" max="11264" width="11.42578125" style="2"/>
    <col min="11265" max="11265" width="77.140625" style="2" customWidth="1"/>
    <col min="11266" max="11267" width="18.42578125" style="2" customWidth="1"/>
    <col min="11268" max="11269" width="14.42578125" style="2" customWidth="1"/>
    <col min="11270" max="11270" width="21" style="2" customWidth="1"/>
    <col min="11271" max="11271" width="39.85546875" style="2" customWidth="1"/>
    <col min="11272" max="11520" width="11.42578125" style="2"/>
    <col min="11521" max="11521" width="77.140625" style="2" customWidth="1"/>
    <col min="11522" max="11523" width="18.42578125" style="2" customWidth="1"/>
    <col min="11524" max="11525" width="14.42578125" style="2" customWidth="1"/>
    <col min="11526" max="11526" width="21" style="2" customWidth="1"/>
    <col min="11527" max="11527" width="39.85546875" style="2" customWidth="1"/>
    <col min="11528" max="11776" width="11.42578125" style="2"/>
    <col min="11777" max="11777" width="77.140625" style="2" customWidth="1"/>
    <col min="11778" max="11779" width="18.42578125" style="2" customWidth="1"/>
    <col min="11780" max="11781" width="14.42578125" style="2" customWidth="1"/>
    <col min="11782" max="11782" width="21" style="2" customWidth="1"/>
    <col min="11783" max="11783" width="39.85546875" style="2" customWidth="1"/>
    <col min="11784" max="12032" width="11.42578125" style="2"/>
    <col min="12033" max="12033" width="77.140625" style="2" customWidth="1"/>
    <col min="12034" max="12035" width="18.42578125" style="2" customWidth="1"/>
    <col min="12036" max="12037" width="14.42578125" style="2" customWidth="1"/>
    <col min="12038" max="12038" width="21" style="2" customWidth="1"/>
    <col min="12039" max="12039" width="39.85546875" style="2" customWidth="1"/>
    <col min="12040" max="12288" width="11.42578125" style="2"/>
    <col min="12289" max="12289" width="77.140625" style="2" customWidth="1"/>
    <col min="12290" max="12291" width="18.42578125" style="2" customWidth="1"/>
    <col min="12292" max="12293" width="14.42578125" style="2" customWidth="1"/>
    <col min="12294" max="12294" width="21" style="2" customWidth="1"/>
    <col min="12295" max="12295" width="39.85546875" style="2" customWidth="1"/>
    <col min="12296" max="12544" width="11.42578125" style="2"/>
    <col min="12545" max="12545" width="77.140625" style="2" customWidth="1"/>
    <col min="12546" max="12547" width="18.42578125" style="2" customWidth="1"/>
    <col min="12548" max="12549" width="14.42578125" style="2" customWidth="1"/>
    <col min="12550" max="12550" width="21" style="2" customWidth="1"/>
    <col min="12551" max="12551" width="39.85546875" style="2" customWidth="1"/>
    <col min="12552" max="12800" width="11.42578125" style="2"/>
    <col min="12801" max="12801" width="77.140625" style="2" customWidth="1"/>
    <col min="12802" max="12803" width="18.42578125" style="2" customWidth="1"/>
    <col min="12804" max="12805" width="14.42578125" style="2" customWidth="1"/>
    <col min="12806" max="12806" width="21" style="2" customWidth="1"/>
    <col min="12807" max="12807" width="39.85546875" style="2" customWidth="1"/>
    <col min="12808" max="13056" width="11.42578125" style="2"/>
    <col min="13057" max="13057" width="77.140625" style="2" customWidth="1"/>
    <col min="13058" max="13059" width="18.42578125" style="2" customWidth="1"/>
    <col min="13060" max="13061" width="14.42578125" style="2" customWidth="1"/>
    <col min="13062" max="13062" width="21" style="2" customWidth="1"/>
    <col min="13063" max="13063" width="39.85546875" style="2" customWidth="1"/>
    <col min="13064" max="13312" width="11.42578125" style="2"/>
    <col min="13313" max="13313" width="77.140625" style="2" customWidth="1"/>
    <col min="13314" max="13315" width="18.42578125" style="2" customWidth="1"/>
    <col min="13316" max="13317" width="14.42578125" style="2" customWidth="1"/>
    <col min="13318" max="13318" width="21" style="2" customWidth="1"/>
    <col min="13319" max="13319" width="39.85546875" style="2" customWidth="1"/>
    <col min="13320" max="13568" width="11.42578125" style="2"/>
    <col min="13569" max="13569" width="77.140625" style="2" customWidth="1"/>
    <col min="13570" max="13571" width="18.42578125" style="2" customWidth="1"/>
    <col min="13572" max="13573" width="14.42578125" style="2" customWidth="1"/>
    <col min="13574" max="13574" width="21" style="2" customWidth="1"/>
    <col min="13575" max="13575" width="39.85546875" style="2" customWidth="1"/>
    <col min="13576" max="13824" width="11.42578125" style="2"/>
    <col min="13825" max="13825" width="77.140625" style="2" customWidth="1"/>
    <col min="13826" max="13827" width="18.42578125" style="2" customWidth="1"/>
    <col min="13828" max="13829" width="14.42578125" style="2" customWidth="1"/>
    <col min="13830" max="13830" width="21" style="2" customWidth="1"/>
    <col min="13831" max="13831" width="39.85546875" style="2" customWidth="1"/>
    <col min="13832" max="14080" width="11.42578125" style="2"/>
    <col min="14081" max="14081" width="77.140625" style="2" customWidth="1"/>
    <col min="14082" max="14083" width="18.42578125" style="2" customWidth="1"/>
    <col min="14084" max="14085" width="14.42578125" style="2" customWidth="1"/>
    <col min="14086" max="14086" width="21" style="2" customWidth="1"/>
    <col min="14087" max="14087" width="39.85546875" style="2" customWidth="1"/>
    <col min="14088" max="14336" width="11.42578125" style="2"/>
    <col min="14337" max="14337" width="77.140625" style="2" customWidth="1"/>
    <col min="14338" max="14339" width="18.42578125" style="2" customWidth="1"/>
    <col min="14340" max="14341" width="14.42578125" style="2" customWidth="1"/>
    <col min="14342" max="14342" width="21" style="2" customWidth="1"/>
    <col min="14343" max="14343" width="39.85546875" style="2" customWidth="1"/>
    <col min="14344" max="14592" width="11.42578125" style="2"/>
    <col min="14593" max="14593" width="77.140625" style="2" customWidth="1"/>
    <col min="14594" max="14595" width="18.42578125" style="2" customWidth="1"/>
    <col min="14596" max="14597" width="14.42578125" style="2" customWidth="1"/>
    <col min="14598" max="14598" width="21" style="2" customWidth="1"/>
    <col min="14599" max="14599" width="39.85546875" style="2" customWidth="1"/>
    <col min="14600" max="14848" width="11.42578125" style="2"/>
    <col min="14849" max="14849" width="77.140625" style="2" customWidth="1"/>
    <col min="14850" max="14851" width="18.42578125" style="2" customWidth="1"/>
    <col min="14852" max="14853" width="14.42578125" style="2" customWidth="1"/>
    <col min="14854" max="14854" width="21" style="2" customWidth="1"/>
    <col min="14855" max="14855" width="39.85546875" style="2" customWidth="1"/>
    <col min="14856" max="15104" width="11.42578125" style="2"/>
    <col min="15105" max="15105" width="77.140625" style="2" customWidth="1"/>
    <col min="15106" max="15107" width="18.42578125" style="2" customWidth="1"/>
    <col min="15108" max="15109" width="14.42578125" style="2" customWidth="1"/>
    <col min="15110" max="15110" width="21" style="2" customWidth="1"/>
    <col min="15111" max="15111" width="39.85546875" style="2" customWidth="1"/>
    <col min="15112" max="15360" width="11.42578125" style="2"/>
    <col min="15361" max="15361" width="77.140625" style="2" customWidth="1"/>
    <col min="15362" max="15363" width="18.42578125" style="2" customWidth="1"/>
    <col min="15364" max="15365" width="14.42578125" style="2" customWidth="1"/>
    <col min="15366" max="15366" width="21" style="2" customWidth="1"/>
    <col min="15367" max="15367" width="39.85546875" style="2" customWidth="1"/>
    <col min="15368" max="15616" width="11.42578125" style="2"/>
    <col min="15617" max="15617" width="77.140625" style="2" customWidth="1"/>
    <col min="15618" max="15619" width="18.42578125" style="2" customWidth="1"/>
    <col min="15620" max="15621" width="14.42578125" style="2" customWidth="1"/>
    <col min="15622" max="15622" width="21" style="2" customWidth="1"/>
    <col min="15623" max="15623" width="39.85546875" style="2" customWidth="1"/>
    <col min="15624" max="15872" width="11.42578125" style="2"/>
    <col min="15873" max="15873" width="77.140625" style="2" customWidth="1"/>
    <col min="15874" max="15875" width="18.42578125" style="2" customWidth="1"/>
    <col min="15876" max="15877" width="14.42578125" style="2" customWidth="1"/>
    <col min="15878" max="15878" width="21" style="2" customWidth="1"/>
    <col min="15879" max="15879" width="39.85546875" style="2" customWidth="1"/>
    <col min="15880" max="16128" width="11.42578125" style="2"/>
    <col min="16129" max="16129" width="77.140625" style="2" customWidth="1"/>
    <col min="16130" max="16131" width="18.42578125" style="2" customWidth="1"/>
    <col min="16132" max="16133" width="14.42578125" style="2" customWidth="1"/>
    <col min="16134" max="16134" width="21" style="2" customWidth="1"/>
    <col min="16135" max="16135" width="39.85546875" style="2" customWidth="1"/>
    <col min="16136" max="16384" width="11.42578125" style="2"/>
  </cols>
  <sheetData>
    <row r="2" spans="1:7" x14ac:dyDescent="0.25">
      <c r="A2" s="6" t="s">
        <v>2453</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1.95" customHeight="1" x14ac:dyDescent="0.25">
      <c r="A7" s="11" t="s">
        <v>2446</v>
      </c>
      <c r="B7" s="11" t="s">
        <v>145</v>
      </c>
      <c r="C7" s="11" t="s">
        <v>2447</v>
      </c>
      <c r="D7" s="11"/>
      <c r="E7" s="78" t="s">
        <v>2448</v>
      </c>
      <c r="F7" s="20">
        <v>236124.08</v>
      </c>
      <c r="G7" s="11" t="s">
        <v>2449</v>
      </c>
    </row>
    <row r="8" spans="1:7" ht="21.95" customHeight="1" x14ac:dyDescent="0.25">
      <c r="A8" s="11" t="s">
        <v>2450</v>
      </c>
      <c r="B8" s="11"/>
      <c r="C8" s="11"/>
      <c r="D8" s="11"/>
      <c r="E8" s="11"/>
      <c r="F8" s="20">
        <v>152276.98000000001</v>
      </c>
      <c r="G8" s="11" t="s">
        <v>2451</v>
      </c>
    </row>
    <row r="9" spans="1:7" ht="21.95" customHeight="1" x14ac:dyDescent="0.25">
      <c r="A9" s="11" t="s">
        <v>2452</v>
      </c>
      <c r="B9" s="11" t="s">
        <v>202</v>
      </c>
      <c r="C9" s="11"/>
      <c r="D9" s="57">
        <v>8.6956000000000006E-2</v>
      </c>
      <c r="E9" s="11"/>
      <c r="F9" s="20">
        <v>87369.63</v>
      </c>
      <c r="G9" s="11"/>
    </row>
    <row r="10" spans="1:7" ht="15.75" x14ac:dyDescent="0.25">
      <c r="A10" s="13"/>
      <c r="B10" s="13"/>
      <c r="C10" s="13"/>
      <c r="D10" s="13"/>
      <c r="E10" s="13"/>
      <c r="F10" s="143"/>
      <c r="G10" s="13"/>
    </row>
    <row r="11" spans="1:7" x14ac:dyDescent="0.25">
      <c r="A11" s="13" t="s">
        <v>6</v>
      </c>
      <c r="B11" s="13"/>
      <c r="C11" s="13"/>
      <c r="D11" s="13"/>
      <c r="E11" s="13"/>
      <c r="F11" s="13"/>
      <c r="G11" s="13"/>
    </row>
    <row r="12" spans="1:7" x14ac:dyDescent="0.25">
      <c r="A12" s="13"/>
      <c r="B12" s="13"/>
      <c r="C12" s="13"/>
      <c r="D12" s="13"/>
      <c r="E12" s="13"/>
      <c r="F12" s="13"/>
      <c r="G12" s="13"/>
    </row>
    <row r="13" spans="1:7" x14ac:dyDescent="0.25">
      <c r="A13" s="13"/>
      <c r="B13" s="13"/>
      <c r="C13" s="13"/>
      <c r="D13" s="13"/>
      <c r="E13" s="13"/>
      <c r="F13" s="13"/>
      <c r="G13" s="13"/>
    </row>
    <row r="14" spans="1:7" x14ac:dyDescent="0.25">
      <c r="A14" s="13"/>
      <c r="B14" s="13"/>
      <c r="C14" s="13"/>
      <c r="D14" s="13"/>
      <c r="E14" s="13"/>
      <c r="F14" s="13"/>
      <c r="G14" s="13"/>
    </row>
  </sheetData>
  <pageMargins left="0.70866141732283472" right="0.70866141732283472" top="0.74803149606299213" bottom="0.74803149606299213" header="0.31496062992125984" footer="0.31496062992125984"/>
  <pageSetup paperSize="9"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8"/>
  <sheetViews>
    <sheetView showGridLines="0" zoomScale="94" zoomScaleNormal="94" workbookViewId="0">
      <selection activeCell="D7" sqref="D7"/>
    </sheetView>
  </sheetViews>
  <sheetFormatPr baseColWidth="10" defaultRowHeight="15" x14ac:dyDescent="0.25"/>
  <cols>
    <col min="1" max="1" width="58.42578125" style="2" customWidth="1"/>
    <col min="2" max="3" width="18.42578125" style="2" customWidth="1"/>
    <col min="4" max="4" width="14.42578125" style="2" customWidth="1"/>
    <col min="5" max="5" width="30.140625" style="2" customWidth="1"/>
    <col min="6" max="6" width="21" style="2" customWidth="1"/>
    <col min="7" max="7" width="49.5703125" style="2" customWidth="1"/>
    <col min="8" max="16384" width="11.42578125" style="2"/>
  </cols>
  <sheetData>
    <row r="2" spans="1:7" x14ac:dyDescent="0.25">
      <c r="A2" s="6" t="s">
        <v>82</v>
      </c>
    </row>
    <row r="3" spans="1:7" x14ac:dyDescent="0.25">
      <c r="A3" s="1" t="s">
        <v>0</v>
      </c>
      <c r="G3" s="4" t="s">
        <v>1</v>
      </c>
    </row>
    <row r="4" spans="1:7" x14ac:dyDescent="0.25">
      <c r="A4" s="3" t="s">
        <v>33</v>
      </c>
    </row>
    <row r="5" spans="1:7" ht="15.75" customHeight="1" x14ac:dyDescent="0.25"/>
    <row r="6" spans="1:7" ht="45.75" customHeight="1" x14ac:dyDescent="0.25">
      <c r="A6" s="7" t="s">
        <v>8</v>
      </c>
      <c r="B6" s="8" t="s">
        <v>4</v>
      </c>
      <c r="C6" s="8" t="s">
        <v>7</v>
      </c>
      <c r="D6" s="8" t="s">
        <v>5</v>
      </c>
      <c r="E6" s="7" t="s">
        <v>2</v>
      </c>
      <c r="F6" s="7" t="s">
        <v>3</v>
      </c>
      <c r="G6" s="7" t="s">
        <v>125</v>
      </c>
    </row>
    <row r="7" spans="1:7" ht="24.95" customHeight="1" x14ac:dyDescent="0.25">
      <c r="A7" s="26" t="s">
        <v>9</v>
      </c>
      <c r="B7" s="26" t="s">
        <v>28</v>
      </c>
      <c r="C7" s="26" t="s">
        <v>84</v>
      </c>
      <c r="D7" s="26" t="s">
        <v>85</v>
      </c>
      <c r="E7" s="84"/>
      <c r="F7" s="39">
        <v>15333028.08</v>
      </c>
      <c r="G7" s="26"/>
    </row>
    <row r="8" spans="1:7" ht="24.95" customHeight="1" x14ac:dyDescent="0.25">
      <c r="A8" s="26" t="s">
        <v>86</v>
      </c>
      <c r="B8" s="26" t="s">
        <v>28</v>
      </c>
      <c r="C8" s="26"/>
      <c r="D8" s="26"/>
      <c r="E8" s="46" t="s">
        <v>583</v>
      </c>
      <c r="F8" s="39">
        <v>13752705.050000001</v>
      </c>
      <c r="G8" s="26"/>
    </row>
    <row r="9" spans="1:7" ht="24.95" customHeight="1" x14ac:dyDescent="0.25">
      <c r="A9" s="26" t="s">
        <v>87</v>
      </c>
      <c r="B9" s="26" t="s">
        <v>28</v>
      </c>
      <c r="C9" s="26" t="s">
        <v>88</v>
      </c>
      <c r="D9" s="93">
        <v>0.02</v>
      </c>
      <c r="E9" s="45"/>
      <c r="F9" s="39">
        <v>71919647.980000004</v>
      </c>
      <c r="G9" s="26"/>
    </row>
    <row r="10" spans="1:7" ht="24.95" customHeight="1" x14ac:dyDescent="0.25">
      <c r="A10" s="26" t="s">
        <v>89</v>
      </c>
      <c r="B10" s="26" t="s">
        <v>90</v>
      </c>
      <c r="C10" s="26"/>
      <c r="D10" s="26"/>
      <c r="E10" s="46">
        <v>86</v>
      </c>
      <c r="F10" s="39">
        <v>91923</v>
      </c>
      <c r="G10" s="26"/>
    </row>
    <row r="11" spans="1:7" ht="24.95" customHeight="1" x14ac:dyDescent="0.25">
      <c r="A11" s="26" t="s">
        <v>91</v>
      </c>
      <c r="B11" s="26" t="s">
        <v>28</v>
      </c>
      <c r="C11" s="26"/>
      <c r="D11" s="26"/>
      <c r="E11" s="46">
        <v>344</v>
      </c>
      <c r="F11" s="39">
        <v>509875</v>
      </c>
      <c r="G11" s="26"/>
    </row>
    <row r="12" spans="1:7" ht="24.95" customHeight="1" x14ac:dyDescent="0.25">
      <c r="A12" s="26" t="s">
        <v>92</v>
      </c>
      <c r="B12" s="26" t="s">
        <v>28</v>
      </c>
      <c r="C12" s="26"/>
      <c r="D12" s="26"/>
      <c r="E12" s="46">
        <f>6*43</f>
        <v>258</v>
      </c>
      <c r="F12" s="39">
        <v>125837</v>
      </c>
      <c r="G12" s="26"/>
    </row>
    <row r="13" spans="1:7" ht="24.95" customHeight="1" x14ac:dyDescent="0.25">
      <c r="A13" s="26" t="s">
        <v>93</v>
      </c>
      <c r="B13" s="26" t="s">
        <v>94</v>
      </c>
      <c r="C13" s="26"/>
      <c r="D13" s="26"/>
      <c r="E13" s="46" t="s">
        <v>584</v>
      </c>
      <c r="F13" s="39">
        <v>1764115.6099999999</v>
      </c>
      <c r="G13" s="26"/>
    </row>
    <row r="14" spans="1:7" ht="24.95" customHeight="1" x14ac:dyDescent="0.25">
      <c r="A14" s="26" t="s">
        <v>95</v>
      </c>
      <c r="B14" s="26" t="s">
        <v>96</v>
      </c>
      <c r="C14" s="26"/>
      <c r="D14" s="26"/>
      <c r="E14" s="46" t="s">
        <v>585</v>
      </c>
      <c r="F14" s="39">
        <v>1475.5</v>
      </c>
      <c r="G14" s="26"/>
    </row>
    <row r="15" spans="1:7" ht="24.95" customHeight="1" x14ac:dyDescent="0.25">
      <c r="A15" s="26" t="s">
        <v>97</v>
      </c>
      <c r="B15" s="26" t="s">
        <v>96</v>
      </c>
      <c r="C15" s="26" t="s">
        <v>98</v>
      </c>
      <c r="D15" s="26" t="s">
        <v>99</v>
      </c>
      <c r="E15" s="46"/>
      <c r="F15" s="39">
        <v>2978049.58</v>
      </c>
      <c r="G15" s="26"/>
    </row>
    <row r="16" spans="1:7" ht="24.95" customHeight="1" x14ac:dyDescent="0.25">
      <c r="A16" s="26" t="s">
        <v>72</v>
      </c>
      <c r="B16" s="26" t="s">
        <v>96</v>
      </c>
      <c r="C16" s="26"/>
      <c r="D16" s="26"/>
      <c r="E16" s="46" t="s">
        <v>586</v>
      </c>
      <c r="F16" s="39">
        <v>2295819</v>
      </c>
      <c r="G16" s="26" t="s">
        <v>100</v>
      </c>
    </row>
    <row r="17" spans="1:7" ht="24.95" customHeight="1" x14ac:dyDescent="0.25">
      <c r="A17" s="26" t="s">
        <v>101</v>
      </c>
      <c r="B17" s="26" t="s">
        <v>28</v>
      </c>
      <c r="C17" s="26" t="s">
        <v>102</v>
      </c>
      <c r="D17" s="26"/>
      <c r="E17" s="46" t="s">
        <v>587</v>
      </c>
      <c r="F17" s="39">
        <v>228470.91</v>
      </c>
      <c r="G17" s="26"/>
    </row>
    <row r="18" spans="1:7" ht="24.95" customHeight="1" x14ac:dyDescent="0.25">
      <c r="A18" s="26" t="s">
        <v>103</v>
      </c>
      <c r="B18" s="26" t="s">
        <v>96</v>
      </c>
      <c r="C18" s="26"/>
      <c r="D18" s="26"/>
      <c r="E18" s="46" t="s">
        <v>588</v>
      </c>
      <c r="F18" s="39">
        <v>142609</v>
      </c>
      <c r="G18" s="26"/>
    </row>
    <row r="19" spans="1:7" ht="24.95" customHeight="1" x14ac:dyDescent="0.25">
      <c r="A19" s="26" t="s">
        <v>104</v>
      </c>
      <c r="B19" s="26" t="s">
        <v>28</v>
      </c>
      <c r="C19" s="26"/>
      <c r="D19" s="26"/>
      <c r="E19" s="46">
        <f>4*43</f>
        <v>172</v>
      </c>
      <c r="F19" s="39">
        <v>92030</v>
      </c>
      <c r="G19" s="26"/>
    </row>
    <row r="20" spans="1:7" ht="24.95" customHeight="1" x14ac:dyDescent="0.25">
      <c r="A20" s="26" t="s">
        <v>75</v>
      </c>
      <c r="B20" s="26" t="s">
        <v>96</v>
      </c>
      <c r="C20" s="26"/>
      <c r="D20" s="93">
        <v>0.36</v>
      </c>
      <c r="E20" s="46"/>
      <c r="F20" s="39">
        <v>3114644.9099999997</v>
      </c>
      <c r="G20" s="26"/>
    </row>
    <row r="21" spans="1:7" ht="24.95" customHeight="1" x14ac:dyDescent="0.25">
      <c r="A21" s="26" t="s">
        <v>105</v>
      </c>
      <c r="B21" s="26" t="s">
        <v>96</v>
      </c>
      <c r="C21" s="26" t="s">
        <v>106</v>
      </c>
      <c r="D21" s="26"/>
      <c r="E21" s="46" t="s">
        <v>589</v>
      </c>
      <c r="F21" s="39">
        <v>5853265.1799999997</v>
      </c>
      <c r="G21" s="26"/>
    </row>
    <row r="22" spans="1:7" ht="24.95" customHeight="1" x14ac:dyDescent="0.25">
      <c r="A22" s="26" t="s">
        <v>107</v>
      </c>
      <c r="B22" s="26" t="s">
        <v>96</v>
      </c>
      <c r="C22" s="26"/>
      <c r="D22" s="93">
        <v>0.1</v>
      </c>
      <c r="E22" s="46"/>
      <c r="F22" s="39">
        <v>36461</v>
      </c>
      <c r="G22" s="26"/>
    </row>
    <row r="23" spans="1:7" ht="24.95" customHeight="1" x14ac:dyDescent="0.25">
      <c r="A23" s="26" t="s">
        <v>108</v>
      </c>
      <c r="B23" s="26" t="s">
        <v>28</v>
      </c>
      <c r="C23" s="26"/>
      <c r="D23" s="93">
        <v>0.15</v>
      </c>
      <c r="E23" s="46"/>
      <c r="F23" s="39">
        <v>13646299.02</v>
      </c>
      <c r="G23" s="26"/>
    </row>
    <row r="24" spans="1:7" ht="24.95" customHeight="1" x14ac:dyDescent="0.25">
      <c r="A24" s="26" t="s">
        <v>109</v>
      </c>
      <c r="B24" s="26" t="s">
        <v>28</v>
      </c>
      <c r="C24" s="26"/>
      <c r="D24" s="26" t="s">
        <v>110</v>
      </c>
      <c r="E24" s="46"/>
      <c r="F24" s="39">
        <v>14030706.479999999</v>
      </c>
      <c r="G24" s="26"/>
    </row>
    <row r="25" spans="1:7" ht="24.95" customHeight="1" x14ac:dyDescent="0.25">
      <c r="A25" s="26" t="s">
        <v>111</v>
      </c>
      <c r="B25" s="26" t="s">
        <v>96</v>
      </c>
      <c r="C25" s="26"/>
      <c r="D25" s="26"/>
      <c r="E25" s="46"/>
      <c r="F25" s="39">
        <v>4132268.15</v>
      </c>
      <c r="G25" s="26" t="s">
        <v>590</v>
      </c>
    </row>
    <row r="26" spans="1:7" ht="24.95" customHeight="1" x14ac:dyDescent="0.25">
      <c r="A26" s="26" t="s">
        <v>112</v>
      </c>
      <c r="B26" s="26" t="s">
        <v>28</v>
      </c>
      <c r="C26" s="26" t="s">
        <v>113</v>
      </c>
      <c r="D26" s="26"/>
      <c r="E26" s="196">
        <v>61.98</v>
      </c>
      <c r="F26" s="39">
        <v>5475364.6900000004</v>
      </c>
      <c r="G26" s="26"/>
    </row>
    <row r="27" spans="1:7" ht="24.95" customHeight="1" x14ac:dyDescent="0.25">
      <c r="A27" s="26" t="s">
        <v>114</v>
      </c>
      <c r="B27" s="26" t="s">
        <v>28</v>
      </c>
      <c r="C27" s="26"/>
      <c r="D27" s="26"/>
      <c r="E27" s="45" t="s">
        <v>591</v>
      </c>
      <c r="F27" s="39">
        <v>1371108</v>
      </c>
      <c r="G27" s="26"/>
    </row>
    <row r="28" spans="1:7" ht="24.95" customHeight="1" x14ac:dyDescent="0.25">
      <c r="A28" s="26" t="s">
        <v>115</v>
      </c>
      <c r="B28" s="26" t="s">
        <v>96</v>
      </c>
      <c r="C28" s="26"/>
      <c r="D28" s="26" t="s">
        <v>592</v>
      </c>
      <c r="E28" s="45" t="s">
        <v>593</v>
      </c>
      <c r="F28" s="39">
        <v>6193558.9199999999</v>
      </c>
      <c r="G28" s="26"/>
    </row>
    <row r="29" spans="1:7" ht="24.95" customHeight="1" x14ac:dyDescent="0.25">
      <c r="A29" s="26" t="s">
        <v>116</v>
      </c>
      <c r="B29" s="26" t="s">
        <v>96</v>
      </c>
      <c r="C29" s="26"/>
      <c r="D29" s="26"/>
      <c r="E29" s="45" t="s">
        <v>594</v>
      </c>
      <c r="F29" s="39">
        <v>446632.42000000004</v>
      </c>
      <c r="G29" s="26"/>
    </row>
    <row r="30" spans="1:7" ht="24.95" customHeight="1" x14ac:dyDescent="0.25">
      <c r="A30" s="26" t="s">
        <v>117</v>
      </c>
      <c r="B30" s="26" t="s">
        <v>28</v>
      </c>
      <c r="C30" s="26" t="s">
        <v>118</v>
      </c>
      <c r="D30" s="93">
        <v>0.13</v>
      </c>
      <c r="E30" s="45"/>
      <c r="F30" s="39">
        <v>485722.75</v>
      </c>
      <c r="G30" s="26"/>
    </row>
    <row r="31" spans="1:7" ht="24.95" customHeight="1" x14ac:dyDescent="0.25">
      <c r="A31" s="26" t="s">
        <v>119</v>
      </c>
      <c r="B31" s="26" t="s">
        <v>96</v>
      </c>
      <c r="C31" s="26"/>
      <c r="D31" s="26"/>
      <c r="E31" s="45" t="s">
        <v>595</v>
      </c>
      <c r="F31" s="39">
        <v>8576454.8499999996</v>
      </c>
      <c r="G31" s="26"/>
    </row>
    <row r="32" spans="1:7" ht="24.95" customHeight="1" x14ac:dyDescent="0.25">
      <c r="A32" s="26" t="s">
        <v>120</v>
      </c>
      <c r="B32" s="26" t="s">
        <v>96</v>
      </c>
      <c r="C32" s="26"/>
      <c r="D32" s="26" t="s">
        <v>592</v>
      </c>
      <c r="E32" s="45" t="s">
        <v>593</v>
      </c>
      <c r="F32" s="39">
        <v>404993.6</v>
      </c>
      <c r="G32" s="26"/>
    </row>
    <row r="33" spans="1:7" ht="24.95" customHeight="1" x14ac:dyDescent="0.25">
      <c r="A33" s="26" t="s">
        <v>121</v>
      </c>
      <c r="B33" s="26" t="s">
        <v>96</v>
      </c>
      <c r="C33" s="26"/>
      <c r="D33" s="26" t="s">
        <v>592</v>
      </c>
      <c r="E33" s="45" t="s">
        <v>593</v>
      </c>
      <c r="F33" s="39">
        <v>722597.9</v>
      </c>
      <c r="G33" s="26"/>
    </row>
    <row r="34" spans="1:7" ht="24.95" customHeight="1" x14ac:dyDescent="0.25">
      <c r="A34" s="26" t="s">
        <v>122</v>
      </c>
      <c r="B34" s="26" t="s">
        <v>28</v>
      </c>
      <c r="C34" s="26"/>
      <c r="D34" s="26"/>
      <c r="E34" s="196">
        <v>500</v>
      </c>
      <c r="F34" s="39">
        <v>38000</v>
      </c>
      <c r="G34" s="26"/>
    </row>
    <row r="35" spans="1:7" ht="24.95" customHeight="1" x14ac:dyDescent="0.25">
      <c r="A35" s="26" t="s">
        <v>123</v>
      </c>
      <c r="B35" s="26" t="s">
        <v>28</v>
      </c>
      <c r="C35" s="26"/>
      <c r="D35" s="26"/>
      <c r="E35" s="45" t="s">
        <v>596</v>
      </c>
      <c r="F35" s="39">
        <v>18709934.620000001</v>
      </c>
      <c r="G35" s="26"/>
    </row>
    <row r="36" spans="1:7" ht="24.95" customHeight="1" x14ac:dyDescent="0.25">
      <c r="A36" s="26" t="s">
        <v>124</v>
      </c>
      <c r="B36" s="26" t="s">
        <v>28</v>
      </c>
      <c r="C36" s="26"/>
      <c r="D36" s="26"/>
      <c r="E36" s="196">
        <v>2000</v>
      </c>
      <c r="F36" s="39">
        <v>152530.79999999999</v>
      </c>
      <c r="G36" s="26"/>
    </row>
    <row r="37" spans="1:7" x14ac:dyDescent="0.25">
      <c r="B37" s="13"/>
      <c r="C37" s="13"/>
      <c r="D37" s="13"/>
      <c r="E37" s="13"/>
      <c r="F37" s="13"/>
      <c r="G37" s="13"/>
    </row>
    <row r="38" spans="1:7" x14ac:dyDescent="0.25">
      <c r="A38" s="13" t="s">
        <v>6</v>
      </c>
      <c r="B38" s="13"/>
      <c r="C38" s="13"/>
      <c r="D38" s="13"/>
      <c r="E38" s="13"/>
      <c r="F38" s="13"/>
      <c r="G38" s="13"/>
    </row>
  </sheetData>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F98"/>
  <sheetViews>
    <sheetView showGridLines="0" zoomScaleNormal="100" workbookViewId="0">
      <selection activeCell="D50" sqref="D50"/>
    </sheetView>
  </sheetViews>
  <sheetFormatPr baseColWidth="10" defaultRowHeight="15" x14ac:dyDescent="0.25"/>
  <cols>
    <col min="1" max="1" width="10.7109375" customWidth="1"/>
    <col min="2" max="2" width="31.5703125" customWidth="1"/>
    <col min="3" max="4" width="45.5703125" bestFit="1" customWidth="1"/>
  </cols>
  <sheetData>
    <row r="1" spans="2:6" ht="26.25" customHeight="1" x14ac:dyDescent="0.3">
      <c r="B1" s="426" t="s">
        <v>2787</v>
      </c>
      <c r="C1" s="425"/>
      <c r="D1" s="425"/>
      <c r="E1" s="425"/>
    </row>
    <row r="2" spans="2:6" ht="20.100000000000001" customHeight="1" x14ac:dyDescent="0.25">
      <c r="B2" s="52"/>
      <c r="C2" s="52"/>
      <c r="D2" s="52"/>
    </row>
    <row r="3" spans="2:6" ht="29.25" customHeight="1" x14ac:dyDescent="0.25">
      <c r="B3" s="427" t="s">
        <v>2595</v>
      </c>
      <c r="C3" s="427" t="s">
        <v>2788</v>
      </c>
      <c r="D3" s="427" t="s">
        <v>2789</v>
      </c>
    </row>
    <row r="4" spans="2:6" s="422" customFormat="1" ht="21.95" customHeight="1" x14ac:dyDescent="0.25">
      <c r="B4" s="428" t="s">
        <v>2596</v>
      </c>
      <c r="C4" s="429" t="s">
        <v>2597</v>
      </c>
      <c r="D4" s="429" t="s">
        <v>2598</v>
      </c>
    </row>
    <row r="5" spans="2:6" s="422" customFormat="1" ht="21.95" customHeight="1" x14ac:dyDescent="0.25">
      <c r="B5" s="428" t="s">
        <v>2599</v>
      </c>
      <c r="C5" s="429" t="s">
        <v>2598</v>
      </c>
      <c r="D5" s="429" t="s">
        <v>2598</v>
      </c>
    </row>
    <row r="6" spans="2:6" s="422" customFormat="1" ht="21.95" customHeight="1" x14ac:dyDescent="0.25">
      <c r="B6" s="428" t="s">
        <v>2600</v>
      </c>
      <c r="C6" s="429" t="s">
        <v>2601</v>
      </c>
      <c r="D6" s="429" t="s">
        <v>2601</v>
      </c>
    </row>
    <row r="7" spans="2:6" s="422" customFormat="1" ht="21.95" customHeight="1" x14ac:dyDescent="0.25">
      <c r="B7" s="428" t="s">
        <v>2602</v>
      </c>
      <c r="C7" s="430" t="s">
        <v>2603</v>
      </c>
      <c r="D7" s="429" t="s">
        <v>2598</v>
      </c>
    </row>
    <row r="8" spans="2:6" s="422" customFormat="1" ht="21.95" customHeight="1" x14ac:dyDescent="0.25">
      <c r="B8" s="428" t="s">
        <v>2604</v>
      </c>
      <c r="C8" s="431" t="s">
        <v>2605</v>
      </c>
      <c r="D8" s="431" t="s">
        <v>2606</v>
      </c>
    </row>
    <row r="9" spans="2:6" s="422" customFormat="1" ht="21.95" customHeight="1" x14ac:dyDescent="0.25">
      <c r="B9" s="428" t="s">
        <v>2607</v>
      </c>
      <c r="C9" s="431" t="s">
        <v>2608</v>
      </c>
      <c r="D9" s="431" t="s">
        <v>2609</v>
      </c>
    </row>
    <row r="10" spans="2:6" s="422" customFormat="1" ht="21.95" customHeight="1" x14ac:dyDescent="0.25">
      <c r="B10" s="428" t="s">
        <v>2610</v>
      </c>
      <c r="C10" s="431" t="s">
        <v>2611</v>
      </c>
      <c r="D10" s="429" t="s">
        <v>2598</v>
      </c>
    </row>
    <row r="11" spans="2:6" s="422" customFormat="1" ht="21.95" customHeight="1" x14ac:dyDescent="0.25">
      <c r="B11" s="428" t="s">
        <v>2612</v>
      </c>
      <c r="C11" s="431" t="s">
        <v>2613</v>
      </c>
      <c r="D11" s="431" t="s">
        <v>2614</v>
      </c>
    </row>
    <row r="12" spans="2:6" s="422" customFormat="1" ht="21.95" customHeight="1" x14ac:dyDescent="0.25">
      <c r="B12" s="428" t="s">
        <v>2615</v>
      </c>
      <c r="C12" s="431" t="s">
        <v>2616</v>
      </c>
      <c r="D12" s="429" t="s">
        <v>2617</v>
      </c>
      <c r="E12" s="422" t="s">
        <v>2454</v>
      </c>
      <c r="F12" s="422" t="s">
        <v>2454</v>
      </c>
    </row>
    <row r="13" spans="2:6" s="422" customFormat="1" ht="21.95" customHeight="1" x14ac:dyDescent="0.25">
      <c r="B13" s="428" t="s">
        <v>2618</v>
      </c>
      <c r="C13" s="429" t="s">
        <v>2619</v>
      </c>
      <c r="D13" s="429" t="s">
        <v>2619</v>
      </c>
    </row>
    <row r="14" spans="2:6" s="422" customFormat="1" ht="21.95" customHeight="1" x14ac:dyDescent="0.25">
      <c r="B14" s="428" t="s">
        <v>2620</v>
      </c>
      <c r="C14" s="429" t="s">
        <v>2621</v>
      </c>
      <c r="D14" s="430" t="s">
        <v>2621</v>
      </c>
    </row>
    <row r="15" spans="2:6" s="422" customFormat="1" ht="21.95" customHeight="1" x14ac:dyDescent="0.25">
      <c r="B15" s="428" t="s">
        <v>2622</v>
      </c>
      <c r="C15" s="429" t="s">
        <v>2623</v>
      </c>
      <c r="D15" s="429" t="s">
        <v>2624</v>
      </c>
      <c r="E15" s="422" t="s">
        <v>2454</v>
      </c>
      <c r="F15" s="422" t="s">
        <v>2454</v>
      </c>
    </row>
    <row r="16" spans="2:6" s="422" customFormat="1" ht="21.95" customHeight="1" x14ac:dyDescent="0.25">
      <c r="B16" s="428" t="s">
        <v>2625</v>
      </c>
      <c r="C16" s="429" t="s">
        <v>2626</v>
      </c>
      <c r="D16" s="429" t="s">
        <v>2627</v>
      </c>
    </row>
    <row r="17" spans="2:6" s="422" customFormat="1" ht="21.95" customHeight="1" x14ac:dyDescent="0.25">
      <c r="B17" s="428" t="s">
        <v>2628</v>
      </c>
      <c r="C17" s="429" t="s">
        <v>2598</v>
      </c>
      <c r="D17" s="429" t="s">
        <v>2629</v>
      </c>
    </row>
    <row r="18" spans="2:6" s="422" customFormat="1" ht="21.95" customHeight="1" x14ac:dyDescent="0.25">
      <c r="B18" s="428" t="s">
        <v>2630</v>
      </c>
      <c r="C18" s="431" t="s">
        <v>2631</v>
      </c>
      <c r="D18" s="429" t="s">
        <v>2632</v>
      </c>
    </row>
    <row r="19" spans="2:6" s="422" customFormat="1" ht="21.95" customHeight="1" x14ac:dyDescent="0.25">
      <c r="B19" s="428" t="s">
        <v>2633</v>
      </c>
      <c r="C19" s="431" t="s">
        <v>2634</v>
      </c>
      <c r="D19" s="431" t="s">
        <v>2635</v>
      </c>
    </row>
    <row r="20" spans="2:6" s="422" customFormat="1" ht="21.95" customHeight="1" x14ac:dyDescent="0.25">
      <c r="B20" s="428" t="s">
        <v>2636</v>
      </c>
      <c r="C20" s="429" t="s">
        <v>2637</v>
      </c>
      <c r="D20" s="431" t="s">
        <v>2638</v>
      </c>
    </row>
    <row r="21" spans="2:6" s="422" customFormat="1" ht="21.95" customHeight="1" x14ac:dyDescent="0.25">
      <c r="B21" s="428" t="s">
        <v>2639</v>
      </c>
      <c r="C21" s="431" t="s">
        <v>2640</v>
      </c>
      <c r="D21" s="429" t="s">
        <v>2641</v>
      </c>
      <c r="E21" s="422" t="s">
        <v>2454</v>
      </c>
      <c r="F21" s="422" t="s">
        <v>2454</v>
      </c>
    </row>
    <row r="22" spans="2:6" s="422" customFormat="1" ht="21.95" customHeight="1" x14ac:dyDescent="0.25">
      <c r="B22" s="428" t="s">
        <v>2642</v>
      </c>
      <c r="C22" s="429" t="s">
        <v>2643</v>
      </c>
      <c r="D22" s="431" t="s">
        <v>2644</v>
      </c>
    </row>
    <row r="23" spans="2:6" s="422" customFormat="1" ht="21.95" customHeight="1" x14ac:dyDescent="0.25">
      <c r="B23" s="428" t="s">
        <v>2645</v>
      </c>
      <c r="C23" s="431" t="s">
        <v>2646</v>
      </c>
      <c r="D23" s="429" t="s">
        <v>2598</v>
      </c>
    </row>
    <row r="24" spans="2:6" s="422" customFormat="1" ht="21.95" customHeight="1" x14ac:dyDescent="0.25">
      <c r="B24" s="428" t="s">
        <v>2647</v>
      </c>
      <c r="C24" s="429" t="s">
        <v>2648</v>
      </c>
      <c r="D24" s="431" t="s">
        <v>2649</v>
      </c>
    </row>
    <row r="25" spans="2:6" s="422" customFormat="1" ht="21.95" customHeight="1" x14ac:dyDescent="0.25">
      <c r="B25" s="428" t="s">
        <v>2650</v>
      </c>
      <c r="C25" s="429" t="s">
        <v>2651</v>
      </c>
      <c r="D25" s="429" t="s">
        <v>2598</v>
      </c>
    </row>
    <row r="26" spans="2:6" s="422" customFormat="1" ht="21.95" customHeight="1" x14ac:dyDescent="0.25">
      <c r="B26" s="428" t="s">
        <v>2652</v>
      </c>
      <c r="C26" s="429" t="s">
        <v>2653</v>
      </c>
      <c r="D26" s="429" t="s">
        <v>2598</v>
      </c>
    </row>
    <row r="27" spans="2:6" s="422" customFormat="1" ht="21.95" customHeight="1" x14ac:dyDescent="0.25">
      <c r="B27" s="428" t="s">
        <v>2654</v>
      </c>
      <c r="C27" s="429" t="s">
        <v>2655</v>
      </c>
      <c r="D27" s="431" t="s">
        <v>2656</v>
      </c>
    </row>
    <row r="28" spans="2:6" s="422" customFormat="1" ht="21.95" customHeight="1" x14ac:dyDescent="0.25">
      <c r="B28" s="428" t="s">
        <v>2657</v>
      </c>
      <c r="C28" s="431" t="s">
        <v>2790</v>
      </c>
      <c r="D28" s="431" t="s">
        <v>2658</v>
      </c>
    </row>
    <row r="29" spans="2:6" s="422" customFormat="1" ht="21.95" customHeight="1" x14ac:dyDescent="0.25">
      <c r="B29" s="428" t="s">
        <v>2659</v>
      </c>
      <c r="C29" s="429" t="s">
        <v>2660</v>
      </c>
      <c r="D29" s="431" t="s">
        <v>2661</v>
      </c>
    </row>
    <row r="30" spans="2:6" s="422" customFormat="1" ht="21.95" customHeight="1" x14ac:dyDescent="0.25">
      <c r="B30" s="428" t="s">
        <v>2662</v>
      </c>
      <c r="C30" s="429" t="s">
        <v>2637</v>
      </c>
      <c r="D30" s="431" t="s">
        <v>2638</v>
      </c>
    </row>
    <row r="31" spans="2:6" s="422" customFormat="1" ht="21.95" customHeight="1" x14ac:dyDescent="0.25">
      <c r="B31" s="428" t="s">
        <v>2663</v>
      </c>
      <c r="C31" s="429" t="s">
        <v>2617</v>
      </c>
      <c r="D31" s="429" t="s">
        <v>2617</v>
      </c>
    </row>
    <row r="32" spans="2:6" s="422" customFormat="1" ht="21.95" customHeight="1" x14ac:dyDescent="0.25">
      <c r="B32" s="428" t="s">
        <v>2664</v>
      </c>
      <c r="C32" s="429" t="s">
        <v>2598</v>
      </c>
      <c r="D32" s="429" t="s">
        <v>2665</v>
      </c>
    </row>
    <row r="33" spans="2:5" s="422" customFormat="1" ht="21.95" customHeight="1" x14ac:dyDescent="0.25">
      <c r="B33" s="428" t="s">
        <v>2666</v>
      </c>
      <c r="C33" s="429" t="s">
        <v>2617</v>
      </c>
      <c r="D33" s="429" t="s">
        <v>2598</v>
      </c>
    </row>
    <row r="34" spans="2:5" s="422" customFormat="1" ht="21.95" customHeight="1" x14ac:dyDescent="0.25">
      <c r="B34" s="428" t="s">
        <v>2667</v>
      </c>
      <c r="C34" s="429" t="s">
        <v>2668</v>
      </c>
      <c r="D34" s="429" t="s">
        <v>2598</v>
      </c>
    </row>
    <row r="35" spans="2:5" s="422" customFormat="1" ht="21.95" customHeight="1" x14ac:dyDescent="0.25">
      <c r="B35" s="428" t="s">
        <v>2669</v>
      </c>
      <c r="C35" s="429" t="s">
        <v>2670</v>
      </c>
      <c r="D35" s="431" t="s">
        <v>2671</v>
      </c>
    </row>
    <row r="36" spans="2:5" s="422" customFormat="1" ht="21.95" customHeight="1" x14ac:dyDescent="0.25">
      <c r="B36" s="428" t="s">
        <v>2672</v>
      </c>
      <c r="C36" s="430" t="s">
        <v>2673</v>
      </c>
      <c r="D36" s="431" t="s">
        <v>2674</v>
      </c>
    </row>
    <row r="37" spans="2:5" s="422" customFormat="1" ht="21.95" customHeight="1" x14ac:dyDescent="0.25">
      <c r="B37" s="428" t="s">
        <v>2675</v>
      </c>
      <c r="C37" s="431" t="s">
        <v>2637</v>
      </c>
      <c r="D37" s="431" t="s">
        <v>2676</v>
      </c>
    </row>
    <row r="38" spans="2:5" s="422" customFormat="1" ht="21.95" customHeight="1" x14ac:dyDescent="0.25">
      <c r="B38" s="428" t="s">
        <v>2677</v>
      </c>
      <c r="C38" s="429" t="s">
        <v>2678</v>
      </c>
      <c r="D38" s="429" t="s">
        <v>2617</v>
      </c>
    </row>
    <row r="39" spans="2:5" s="422" customFormat="1" ht="21.95" customHeight="1" x14ac:dyDescent="0.25">
      <c r="B39" s="428" t="s">
        <v>2679</v>
      </c>
      <c r="C39" s="429" t="s">
        <v>2680</v>
      </c>
      <c r="D39" s="429" t="s">
        <v>2598</v>
      </c>
    </row>
    <row r="40" spans="2:5" s="422" customFormat="1" ht="21.95" customHeight="1" x14ac:dyDescent="0.25">
      <c r="B40" s="428" t="s">
        <v>2681</v>
      </c>
      <c r="C40" s="429" t="s">
        <v>2682</v>
      </c>
      <c r="D40" s="429" t="s">
        <v>2682</v>
      </c>
    </row>
    <row r="41" spans="2:5" s="422" customFormat="1" ht="21.95" customHeight="1" x14ac:dyDescent="0.25">
      <c r="B41" s="428" t="s">
        <v>2683</v>
      </c>
      <c r="C41" s="429" t="s">
        <v>2684</v>
      </c>
      <c r="D41" s="429" t="s">
        <v>2598</v>
      </c>
    </row>
    <row r="42" spans="2:5" s="422" customFormat="1" ht="21.95" customHeight="1" x14ac:dyDescent="0.25">
      <c r="B42" s="428" t="s">
        <v>2685</v>
      </c>
      <c r="C42" s="429" t="s">
        <v>2686</v>
      </c>
      <c r="D42" s="431" t="s">
        <v>2687</v>
      </c>
    </row>
    <row r="43" spans="2:5" s="422" customFormat="1" ht="21.95" customHeight="1" x14ac:dyDescent="0.25">
      <c r="B43" s="428" t="s">
        <v>2688</v>
      </c>
      <c r="C43" s="429" t="s">
        <v>2689</v>
      </c>
      <c r="D43" s="431" t="s">
        <v>2690</v>
      </c>
    </row>
    <row r="44" spans="2:5" s="422" customFormat="1" ht="21.95" customHeight="1" x14ac:dyDescent="0.25">
      <c r="B44" s="428" t="s">
        <v>2691</v>
      </c>
      <c r="C44" s="429" t="s">
        <v>2617</v>
      </c>
      <c r="D44" s="431" t="s">
        <v>2692</v>
      </c>
    </row>
    <row r="45" spans="2:5" s="422" customFormat="1" ht="21.95" customHeight="1" x14ac:dyDescent="0.25">
      <c r="B45" s="428" t="s">
        <v>2693</v>
      </c>
      <c r="C45" s="429" t="s">
        <v>2792</v>
      </c>
      <c r="D45" s="429" t="s">
        <v>2792</v>
      </c>
    </row>
    <row r="46" spans="2:5" s="422" customFormat="1" ht="21.95" customHeight="1" x14ac:dyDescent="0.25">
      <c r="B46" s="428" t="s">
        <v>2694</v>
      </c>
      <c r="C46" s="429" t="s">
        <v>2695</v>
      </c>
      <c r="D46" s="431" t="s">
        <v>2696</v>
      </c>
      <c r="E46" s="423"/>
    </row>
    <row r="47" spans="2:5" s="422" customFormat="1" ht="21.95" customHeight="1" x14ac:dyDescent="0.25">
      <c r="B47" s="428" t="s">
        <v>2697</v>
      </c>
      <c r="C47" s="429" t="s">
        <v>2698</v>
      </c>
      <c r="D47" s="431" t="s">
        <v>2699</v>
      </c>
    </row>
    <row r="48" spans="2:5" s="422" customFormat="1" ht="21.95" customHeight="1" x14ac:dyDescent="0.25">
      <c r="B48" s="428" t="s">
        <v>2700</v>
      </c>
      <c r="C48" s="429" t="s">
        <v>2701</v>
      </c>
      <c r="D48" s="429" t="s">
        <v>2598</v>
      </c>
    </row>
    <row r="49" spans="2:5" s="424" customFormat="1" ht="21.95" customHeight="1" x14ac:dyDescent="0.25">
      <c r="B49" s="428" t="s">
        <v>2702</v>
      </c>
      <c r="C49" s="429" t="s">
        <v>2703</v>
      </c>
      <c r="D49" s="431" t="s">
        <v>2704</v>
      </c>
    </row>
    <row r="50" spans="2:5" s="422" customFormat="1" ht="21.95" customHeight="1" x14ac:dyDescent="0.25">
      <c r="B50" s="428" t="s">
        <v>2705</v>
      </c>
      <c r="C50" s="429" t="s">
        <v>2706</v>
      </c>
      <c r="D50" s="429" t="s">
        <v>2706</v>
      </c>
    </row>
    <row r="51" spans="2:5" s="422" customFormat="1" ht="21.95" customHeight="1" x14ac:dyDescent="0.25">
      <c r="B51" s="428" t="s">
        <v>2707</v>
      </c>
      <c r="C51" s="429" t="s">
        <v>2708</v>
      </c>
      <c r="D51" s="429" t="s">
        <v>2598</v>
      </c>
    </row>
    <row r="52" spans="2:5" s="422" customFormat="1" ht="21.95" customHeight="1" x14ac:dyDescent="0.25">
      <c r="B52" s="428" t="s">
        <v>2709</v>
      </c>
      <c r="C52" s="429" t="s">
        <v>2710</v>
      </c>
      <c r="D52" s="429" t="s">
        <v>2711</v>
      </c>
      <c r="E52" s="423"/>
    </row>
    <row r="53" spans="2:5" s="422" customFormat="1" ht="21.95" customHeight="1" x14ac:dyDescent="0.25">
      <c r="B53" s="428" t="s">
        <v>2712</v>
      </c>
      <c r="C53" s="429" t="s">
        <v>2713</v>
      </c>
      <c r="D53" s="429" t="s">
        <v>2714</v>
      </c>
    </row>
    <row r="54" spans="2:5" s="422" customFormat="1" ht="21.95" customHeight="1" x14ac:dyDescent="0.25">
      <c r="B54" s="428" t="s">
        <v>2715</v>
      </c>
      <c r="C54" s="429" t="s">
        <v>2716</v>
      </c>
      <c r="D54" s="431" t="s">
        <v>2717</v>
      </c>
    </row>
    <row r="55" spans="2:5" s="422" customFormat="1" ht="21.95" customHeight="1" x14ac:dyDescent="0.25">
      <c r="B55" s="428" t="s">
        <v>2718</v>
      </c>
      <c r="C55" s="430" t="s">
        <v>2719</v>
      </c>
      <c r="D55" s="432" t="s">
        <v>2720</v>
      </c>
    </row>
    <row r="56" spans="2:5" s="422" customFormat="1" ht="21.95" customHeight="1" x14ac:dyDescent="0.25">
      <c r="B56" s="428" t="s">
        <v>2721</v>
      </c>
      <c r="C56" s="430" t="s">
        <v>2722</v>
      </c>
      <c r="D56" s="430" t="s">
        <v>2722</v>
      </c>
    </row>
    <row r="57" spans="2:5" s="422" customFormat="1" ht="21.95" customHeight="1" x14ac:dyDescent="0.25">
      <c r="B57" s="428" t="s">
        <v>2723</v>
      </c>
      <c r="C57" s="430" t="s">
        <v>2724</v>
      </c>
      <c r="D57" s="432" t="s">
        <v>2598</v>
      </c>
    </row>
    <row r="58" spans="2:5" s="422" customFormat="1" ht="21.95" customHeight="1" x14ac:dyDescent="0.25">
      <c r="B58" s="428" t="s">
        <v>2725</v>
      </c>
      <c r="C58" s="430" t="s">
        <v>2617</v>
      </c>
      <c r="D58" s="432" t="s">
        <v>2598</v>
      </c>
    </row>
    <row r="59" spans="2:5" s="422" customFormat="1" ht="21.95" customHeight="1" x14ac:dyDescent="0.25">
      <c r="B59" s="428" t="s">
        <v>2726</v>
      </c>
      <c r="C59" s="430" t="s">
        <v>2727</v>
      </c>
      <c r="D59" s="430" t="s">
        <v>2598</v>
      </c>
    </row>
    <row r="60" spans="2:5" s="422" customFormat="1" ht="21.95" customHeight="1" x14ac:dyDescent="0.25">
      <c r="B60" s="428" t="s">
        <v>2728</v>
      </c>
      <c r="C60" s="430" t="s">
        <v>2729</v>
      </c>
      <c r="D60" s="432" t="s">
        <v>2730</v>
      </c>
    </row>
    <row r="61" spans="2:5" s="425" customFormat="1" ht="21.95" customHeight="1" x14ac:dyDescent="0.25">
      <c r="B61" s="428" t="s">
        <v>2731</v>
      </c>
      <c r="C61" s="430" t="s">
        <v>2732</v>
      </c>
      <c r="D61" s="431" t="s">
        <v>2733</v>
      </c>
    </row>
    <row r="62" spans="2:5" s="425" customFormat="1" ht="21.95" customHeight="1" x14ac:dyDescent="0.25">
      <c r="B62" s="428" t="s">
        <v>2734</v>
      </c>
      <c r="C62" s="429" t="s">
        <v>2735</v>
      </c>
      <c r="D62" s="431" t="s">
        <v>2736</v>
      </c>
    </row>
    <row r="63" spans="2:5" s="425" customFormat="1" ht="21.95" customHeight="1" x14ac:dyDescent="0.25">
      <c r="B63" s="428" t="s">
        <v>2737</v>
      </c>
      <c r="C63" s="430" t="s">
        <v>2598</v>
      </c>
      <c r="D63" s="431" t="s">
        <v>2738</v>
      </c>
    </row>
    <row r="64" spans="2:5" s="425" customFormat="1" ht="21.95" customHeight="1" x14ac:dyDescent="0.25">
      <c r="B64" s="428" t="s">
        <v>2739</v>
      </c>
      <c r="C64" s="429" t="s">
        <v>2740</v>
      </c>
      <c r="D64" s="430" t="s">
        <v>2598</v>
      </c>
    </row>
    <row r="65" spans="2:5" s="425" customFormat="1" ht="21.95" customHeight="1" x14ac:dyDescent="0.25">
      <c r="B65" s="428" t="s">
        <v>2741</v>
      </c>
      <c r="C65" s="429" t="s">
        <v>2742</v>
      </c>
      <c r="D65" s="431" t="s">
        <v>2743</v>
      </c>
    </row>
    <row r="66" spans="2:5" s="425" customFormat="1" ht="21.95" customHeight="1" x14ac:dyDescent="0.25">
      <c r="B66" s="428" t="s">
        <v>2744</v>
      </c>
      <c r="C66" s="429" t="s">
        <v>2745</v>
      </c>
      <c r="D66" s="431" t="s">
        <v>2746</v>
      </c>
    </row>
    <row r="67" spans="2:5" s="425" customFormat="1" ht="21.95" customHeight="1" x14ac:dyDescent="0.25">
      <c r="B67" s="428" t="s">
        <v>2747</v>
      </c>
      <c r="C67" s="429" t="s">
        <v>2748</v>
      </c>
      <c r="D67" s="430" t="s">
        <v>2598</v>
      </c>
    </row>
    <row r="68" spans="2:5" s="425" customFormat="1" ht="21.95" customHeight="1" x14ac:dyDescent="0.25">
      <c r="B68" s="428" t="s">
        <v>2749</v>
      </c>
      <c r="C68" s="431" t="s">
        <v>2750</v>
      </c>
      <c r="D68" s="431" t="s">
        <v>2751</v>
      </c>
    </row>
    <row r="69" spans="2:5" s="425" customFormat="1" ht="21.95" customHeight="1" x14ac:dyDescent="0.25">
      <c r="B69" s="428" t="s">
        <v>2752</v>
      </c>
      <c r="C69" s="429" t="s">
        <v>2753</v>
      </c>
      <c r="D69" s="431" t="s">
        <v>2754</v>
      </c>
      <c r="E69" s="425" t="s">
        <v>2454</v>
      </c>
    </row>
    <row r="70" spans="2:5" s="425" customFormat="1" ht="21.95" customHeight="1" x14ac:dyDescent="0.25">
      <c r="B70" s="428" t="s">
        <v>2755</v>
      </c>
      <c r="C70" s="430" t="s">
        <v>2598</v>
      </c>
      <c r="D70" s="430" t="s">
        <v>2598</v>
      </c>
    </row>
    <row r="71" spans="2:5" s="425" customFormat="1" ht="21.95" customHeight="1" x14ac:dyDescent="0.25">
      <c r="B71" s="428" t="s">
        <v>2756</v>
      </c>
      <c r="C71" s="429" t="s">
        <v>2757</v>
      </c>
      <c r="D71" s="431" t="s">
        <v>2758</v>
      </c>
    </row>
    <row r="72" spans="2:5" s="425" customFormat="1" ht="21.95" customHeight="1" x14ac:dyDescent="0.25">
      <c r="B72" s="428" t="s">
        <v>2759</v>
      </c>
      <c r="C72" s="429" t="s">
        <v>2760</v>
      </c>
      <c r="D72" s="431" t="s">
        <v>2761</v>
      </c>
    </row>
    <row r="73" spans="2:5" s="425" customFormat="1" ht="21.95" customHeight="1" x14ac:dyDescent="0.25">
      <c r="B73" s="428" t="s">
        <v>2762</v>
      </c>
      <c r="C73" s="429" t="s">
        <v>2763</v>
      </c>
      <c r="D73" s="431" t="s">
        <v>2764</v>
      </c>
    </row>
    <row r="74" spans="2:5" s="425" customFormat="1" ht="21.95" customHeight="1" x14ac:dyDescent="0.25">
      <c r="B74" s="428" t="s">
        <v>2765</v>
      </c>
      <c r="C74" s="429" t="s">
        <v>2766</v>
      </c>
      <c r="D74" s="430" t="s">
        <v>2598</v>
      </c>
    </row>
    <row r="75" spans="2:5" s="425" customFormat="1" ht="21.95" customHeight="1" x14ac:dyDescent="0.25">
      <c r="B75" s="428" t="s">
        <v>2767</v>
      </c>
      <c r="C75" s="429" t="s">
        <v>2768</v>
      </c>
      <c r="D75" s="430" t="s">
        <v>2598</v>
      </c>
    </row>
    <row r="76" spans="2:5" s="425" customFormat="1" ht="21.95" customHeight="1" x14ac:dyDescent="0.25">
      <c r="B76" s="428" t="s">
        <v>2769</v>
      </c>
      <c r="C76" s="429" t="s">
        <v>2770</v>
      </c>
      <c r="D76" s="431" t="s">
        <v>2771</v>
      </c>
    </row>
    <row r="77" spans="2:5" s="425" customFormat="1" ht="21.95" customHeight="1" x14ac:dyDescent="0.25">
      <c r="B77" s="428" t="s">
        <v>2772</v>
      </c>
      <c r="C77" s="429" t="s">
        <v>2773</v>
      </c>
      <c r="D77" s="431" t="s">
        <v>2774</v>
      </c>
    </row>
    <row r="78" spans="2:5" s="425" customFormat="1" ht="21.95" customHeight="1" x14ac:dyDescent="0.25">
      <c r="B78" s="428" t="s">
        <v>2775</v>
      </c>
      <c r="C78" s="429" t="s">
        <v>2776</v>
      </c>
      <c r="D78" s="431" t="s">
        <v>2777</v>
      </c>
    </row>
    <row r="79" spans="2:5" s="425" customFormat="1" ht="21.95" customHeight="1" x14ac:dyDescent="0.25">
      <c r="B79" s="428" t="s">
        <v>2778</v>
      </c>
      <c r="C79" s="429" t="s">
        <v>2779</v>
      </c>
      <c r="D79" s="431" t="s">
        <v>2780</v>
      </c>
    </row>
    <row r="80" spans="2:5" s="425" customFormat="1" ht="21.95" customHeight="1" x14ac:dyDescent="0.25">
      <c r="B80" s="428" t="s">
        <v>2781</v>
      </c>
      <c r="C80" s="429" t="s">
        <v>2782</v>
      </c>
      <c r="D80" s="431" t="s">
        <v>2783</v>
      </c>
    </row>
    <row r="81" spans="2:4" s="425" customFormat="1" ht="21.95" customHeight="1" x14ac:dyDescent="0.25">
      <c r="B81" s="428" t="s">
        <v>2784</v>
      </c>
      <c r="C81" s="429" t="s">
        <v>2785</v>
      </c>
      <c r="D81" s="431" t="s">
        <v>2786</v>
      </c>
    </row>
    <row r="82" spans="2:4" x14ac:dyDescent="0.25">
      <c r="B82" s="52"/>
      <c r="C82" s="52"/>
      <c r="D82" s="52"/>
    </row>
    <row r="83" spans="2:4" ht="21.95" customHeight="1" x14ac:dyDescent="0.25"/>
    <row r="84" spans="2:4" ht="21.95" customHeight="1" x14ac:dyDescent="0.25"/>
    <row r="85" spans="2:4" ht="21.95" customHeight="1" x14ac:dyDescent="0.25"/>
    <row r="86" spans="2:4" ht="21.95" customHeight="1" x14ac:dyDescent="0.25"/>
    <row r="87" spans="2:4" ht="21.95" customHeight="1" x14ac:dyDescent="0.25"/>
    <row r="88" spans="2:4" ht="21.95" customHeight="1" x14ac:dyDescent="0.25"/>
    <row r="89" spans="2:4" ht="21.95" customHeight="1" x14ac:dyDescent="0.25"/>
    <row r="90" spans="2:4" ht="21.95" customHeight="1" x14ac:dyDescent="0.25"/>
    <row r="91" spans="2:4" ht="21.95" customHeight="1" x14ac:dyDescent="0.25"/>
    <row r="92" spans="2:4" ht="21.95" customHeight="1" x14ac:dyDescent="0.25"/>
    <row r="93" spans="2:4" ht="21.95" customHeight="1" x14ac:dyDescent="0.25"/>
    <row r="94" spans="2:4" ht="21.95" customHeight="1" x14ac:dyDescent="0.25"/>
    <row r="95" spans="2:4" ht="21.95" customHeight="1" x14ac:dyDescent="0.25"/>
    <row r="96" spans="2:4" ht="21.95" customHeight="1" x14ac:dyDescent="0.25"/>
    <row r="97" ht="21.95" customHeight="1" x14ac:dyDescent="0.25"/>
    <row r="98" ht="21.95" customHeight="1" x14ac:dyDescent="0.25"/>
  </sheetData>
  <hyperlinks>
    <hyperlink ref="C24" r:id="rId1" display="Estancia Grande\Ord. Aprobación CTM .pdf"/>
    <hyperlink ref="C26" r:id="rId2" display="Estancia Grande\Ord. Aprobación CTM .pdf"/>
    <hyperlink ref="C25" r:id="rId3" display="Estancia Grande\Ord. Aprobación CTM .pdf"/>
  </hyperlinks>
  <pageMargins left="0.70866141732283472" right="0.70866141732283472" top="0.19685039370078741" bottom="0.15748031496062992" header="0.31496062992125984" footer="0.31496062992125984"/>
  <pageSetup paperSize="9" scale="95"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6"/>
  <sheetViews>
    <sheetView showGridLines="0" zoomScale="93" zoomScaleNormal="93" workbookViewId="0">
      <selection activeCell="A9" sqref="A9"/>
    </sheetView>
  </sheetViews>
  <sheetFormatPr baseColWidth="10" defaultRowHeight="15" x14ac:dyDescent="0.25"/>
  <cols>
    <col min="1" max="1" width="39.7109375" style="2" customWidth="1"/>
    <col min="2" max="2" width="37" style="32" customWidth="1"/>
    <col min="3" max="3" width="18.42578125" style="2" customWidth="1"/>
    <col min="4" max="4" width="14.42578125" style="2" customWidth="1"/>
    <col min="5" max="5" width="46.42578125" style="2" customWidth="1"/>
    <col min="6" max="6" width="18.5703125" style="32" customWidth="1"/>
    <col min="7" max="7" width="115.85546875" style="2" customWidth="1"/>
    <col min="8" max="16384" width="11.42578125" style="2"/>
  </cols>
  <sheetData>
    <row r="2" spans="1:7" ht="15.75" x14ac:dyDescent="0.25">
      <c r="A2" s="313" t="s">
        <v>2380</v>
      </c>
      <c r="B2" s="2"/>
      <c r="G2" s="4" t="s">
        <v>1</v>
      </c>
    </row>
    <row r="3" spans="1:7" ht="15.75" x14ac:dyDescent="0.25">
      <c r="A3" s="314" t="s">
        <v>0</v>
      </c>
      <c r="B3" s="2"/>
    </row>
    <row r="4" spans="1:7" ht="15.75" x14ac:dyDescent="0.25">
      <c r="A4" s="315" t="s">
        <v>33</v>
      </c>
      <c r="B4" s="2"/>
    </row>
    <row r="6" spans="1:7" ht="45.75" customHeight="1" x14ac:dyDescent="0.25">
      <c r="A6" s="310" t="s">
        <v>2379</v>
      </c>
      <c r="B6" s="310" t="s">
        <v>4</v>
      </c>
      <c r="C6" s="10" t="s">
        <v>7</v>
      </c>
      <c r="D6" s="10" t="s">
        <v>5</v>
      </c>
      <c r="E6" s="9" t="s">
        <v>2</v>
      </c>
      <c r="F6" s="311" t="s">
        <v>3</v>
      </c>
      <c r="G6" s="9" t="s">
        <v>125</v>
      </c>
    </row>
    <row r="7" spans="1:7" ht="21.95" customHeight="1" x14ac:dyDescent="0.25">
      <c r="A7" s="309" t="s">
        <v>174</v>
      </c>
      <c r="B7" s="26"/>
      <c r="C7" s="26"/>
      <c r="D7" s="26"/>
      <c r="E7" s="84"/>
      <c r="F7" s="39"/>
      <c r="G7" s="26"/>
    </row>
    <row r="8" spans="1:7" ht="21.95" customHeight="1" x14ac:dyDescent="0.25">
      <c r="A8" s="26" t="s">
        <v>2334</v>
      </c>
      <c r="B8" s="26"/>
      <c r="C8" s="26"/>
      <c r="D8" s="26"/>
      <c r="E8" s="46"/>
      <c r="F8" s="39"/>
      <c r="G8" s="26"/>
    </row>
    <row r="9" spans="1:7" ht="21.95" customHeight="1" x14ac:dyDescent="0.25">
      <c r="A9" s="26" t="s">
        <v>144</v>
      </c>
      <c r="B9" s="26" t="s">
        <v>2335</v>
      </c>
      <c r="C9" s="26" t="s">
        <v>2336</v>
      </c>
      <c r="D9" s="93"/>
      <c r="E9" s="45"/>
      <c r="F9" s="39">
        <v>11714750.82</v>
      </c>
      <c r="G9" s="26"/>
    </row>
    <row r="10" spans="1:7" ht="21.95" customHeight="1" x14ac:dyDescent="0.25">
      <c r="A10" s="26" t="s">
        <v>1663</v>
      </c>
      <c r="B10" s="26" t="s">
        <v>28</v>
      </c>
      <c r="C10" s="26" t="s">
        <v>2337</v>
      </c>
      <c r="D10" s="26">
        <v>0.01</v>
      </c>
      <c r="E10" s="46"/>
      <c r="F10" s="39">
        <v>51351753.710000008</v>
      </c>
      <c r="G10" s="26"/>
    </row>
    <row r="11" spans="1:7" ht="21.95" customHeight="1" x14ac:dyDescent="0.25">
      <c r="A11" s="26" t="s">
        <v>2338</v>
      </c>
      <c r="B11" s="26" t="s">
        <v>2339</v>
      </c>
      <c r="C11" s="26"/>
      <c r="D11" s="26"/>
      <c r="E11" s="46" t="s">
        <v>2340</v>
      </c>
      <c r="F11" s="39">
        <v>6431122.5399999991</v>
      </c>
      <c r="G11" s="26"/>
    </row>
    <row r="12" spans="1:7" ht="21.95" customHeight="1" x14ac:dyDescent="0.25">
      <c r="A12" s="26" t="s">
        <v>2341</v>
      </c>
      <c r="B12" s="26" t="s">
        <v>1157</v>
      </c>
      <c r="C12" s="26"/>
      <c r="D12" s="26"/>
      <c r="E12" s="46"/>
      <c r="F12" s="39">
        <v>7231603.7000000011</v>
      </c>
      <c r="G12" s="26" t="s">
        <v>2342</v>
      </c>
    </row>
    <row r="13" spans="1:7" ht="21.95" customHeight="1" x14ac:dyDescent="0.25">
      <c r="A13" s="26" t="s">
        <v>2343</v>
      </c>
      <c r="B13" s="26" t="s">
        <v>2335</v>
      </c>
      <c r="C13" s="26"/>
      <c r="D13" s="26"/>
      <c r="E13" s="46"/>
      <c r="F13" s="39">
        <v>8787122.1699999999</v>
      </c>
      <c r="G13" s="26" t="s">
        <v>2344</v>
      </c>
    </row>
    <row r="14" spans="1:7" ht="21.95" customHeight="1" x14ac:dyDescent="0.25">
      <c r="A14" s="26" t="s">
        <v>2345</v>
      </c>
      <c r="B14" s="26" t="s">
        <v>1157</v>
      </c>
      <c r="C14" s="26"/>
      <c r="D14" s="26"/>
      <c r="E14" s="46"/>
      <c r="F14" s="39">
        <v>1340947.98</v>
      </c>
      <c r="G14" s="26" t="s">
        <v>2346</v>
      </c>
    </row>
    <row r="15" spans="1:7" ht="21.95" customHeight="1" x14ac:dyDescent="0.25">
      <c r="A15" s="26" t="s">
        <v>2347</v>
      </c>
      <c r="B15" s="26" t="s">
        <v>2348</v>
      </c>
      <c r="C15" s="26" t="s">
        <v>2336</v>
      </c>
      <c r="D15" s="26"/>
      <c r="E15" s="46"/>
      <c r="F15" s="39">
        <v>6515348.2600000016</v>
      </c>
      <c r="G15" s="26" t="s">
        <v>2349</v>
      </c>
    </row>
    <row r="16" spans="1:7" ht="21.95" customHeight="1" x14ac:dyDescent="0.25">
      <c r="A16" s="26" t="s">
        <v>2350</v>
      </c>
      <c r="B16" s="26" t="s">
        <v>2351</v>
      </c>
      <c r="C16" s="26"/>
      <c r="D16" s="26"/>
      <c r="E16" s="46"/>
      <c r="F16" s="39">
        <v>607021.68999999994</v>
      </c>
      <c r="G16" s="26" t="s">
        <v>2352</v>
      </c>
    </row>
    <row r="17" spans="1:7" ht="21.95" customHeight="1" x14ac:dyDescent="0.25">
      <c r="A17" s="26"/>
      <c r="B17" s="26"/>
      <c r="C17" s="26"/>
      <c r="D17" s="26"/>
      <c r="E17" s="46"/>
      <c r="F17" s="39"/>
      <c r="G17" s="26"/>
    </row>
    <row r="18" spans="1:7" ht="21.95" customHeight="1" x14ac:dyDescent="0.25">
      <c r="A18" s="309" t="s">
        <v>187</v>
      </c>
      <c r="B18" s="26"/>
      <c r="C18" s="26"/>
      <c r="D18" s="26"/>
      <c r="E18" s="46"/>
      <c r="F18" s="39"/>
      <c r="G18" s="26"/>
    </row>
    <row r="19" spans="1:7" ht="21.95" customHeight="1" x14ac:dyDescent="0.25">
      <c r="A19" s="26" t="s">
        <v>870</v>
      </c>
      <c r="B19" s="26" t="s">
        <v>2339</v>
      </c>
      <c r="C19" s="26"/>
      <c r="D19" s="26"/>
      <c r="E19" s="46" t="s">
        <v>2340</v>
      </c>
      <c r="F19" s="39">
        <v>290980</v>
      </c>
      <c r="G19" s="26"/>
    </row>
    <row r="20" spans="1:7" ht="21.95" customHeight="1" x14ac:dyDescent="0.25">
      <c r="A20" s="26" t="s">
        <v>2353</v>
      </c>
      <c r="B20" s="26" t="s">
        <v>2339</v>
      </c>
      <c r="C20" s="26"/>
      <c r="D20" s="93"/>
      <c r="E20" s="46" t="s">
        <v>2340</v>
      </c>
      <c r="F20" s="39">
        <v>1262918.8299999998</v>
      </c>
      <c r="G20" s="26" t="s">
        <v>2354</v>
      </c>
    </row>
    <row r="21" spans="1:7" ht="21.95" customHeight="1" x14ac:dyDescent="0.25">
      <c r="A21" s="26" t="s">
        <v>1432</v>
      </c>
      <c r="B21" s="26" t="s">
        <v>2339</v>
      </c>
      <c r="C21" s="26"/>
      <c r="D21" s="26"/>
      <c r="E21" s="46"/>
      <c r="F21" s="39">
        <v>442231.98</v>
      </c>
      <c r="G21" s="26" t="s">
        <v>2355</v>
      </c>
    </row>
    <row r="22" spans="1:7" ht="21.95" customHeight="1" x14ac:dyDescent="0.25">
      <c r="A22" s="26" t="s">
        <v>2356</v>
      </c>
      <c r="B22" s="26"/>
      <c r="C22" s="26"/>
      <c r="D22" s="93"/>
      <c r="E22" s="46"/>
      <c r="F22" s="39">
        <v>0</v>
      </c>
      <c r="G22" s="26" t="s">
        <v>2357</v>
      </c>
    </row>
    <row r="23" spans="1:7" ht="21.95" customHeight="1" x14ac:dyDescent="0.25">
      <c r="A23" s="26" t="s">
        <v>2358</v>
      </c>
      <c r="B23" s="26" t="s">
        <v>2339</v>
      </c>
      <c r="C23" s="26"/>
      <c r="D23" s="93"/>
      <c r="E23" s="46"/>
      <c r="F23" s="39">
        <v>354352.49</v>
      </c>
      <c r="G23" s="26" t="s">
        <v>2359</v>
      </c>
    </row>
    <row r="24" spans="1:7" ht="21.95" customHeight="1" x14ac:dyDescent="0.25">
      <c r="A24" s="26" t="s">
        <v>155</v>
      </c>
      <c r="B24" s="26" t="s">
        <v>1818</v>
      </c>
      <c r="C24" s="26"/>
      <c r="D24" s="26"/>
      <c r="E24" s="46" t="s">
        <v>1189</v>
      </c>
      <c r="F24" s="39">
        <v>35377.5</v>
      </c>
      <c r="G24" s="26" t="s">
        <v>2360</v>
      </c>
    </row>
    <row r="25" spans="1:7" ht="21.95" customHeight="1" x14ac:dyDescent="0.25">
      <c r="A25" s="26" t="s">
        <v>2361</v>
      </c>
      <c r="B25" s="26" t="s">
        <v>1157</v>
      </c>
      <c r="C25" s="26"/>
      <c r="D25" s="26"/>
      <c r="E25" s="46" t="s">
        <v>2362</v>
      </c>
      <c r="F25" s="39">
        <v>0</v>
      </c>
      <c r="G25" s="26" t="s">
        <v>2363</v>
      </c>
    </row>
    <row r="26" spans="1:7" ht="21.95" customHeight="1" x14ac:dyDescent="0.25">
      <c r="A26" s="26" t="s">
        <v>2364</v>
      </c>
      <c r="B26" s="26"/>
      <c r="C26" s="26"/>
      <c r="D26" s="26"/>
      <c r="E26" s="196" t="s">
        <v>2340</v>
      </c>
      <c r="F26" s="39">
        <v>2955780</v>
      </c>
      <c r="G26" s="26" t="s">
        <v>2365</v>
      </c>
    </row>
    <row r="27" spans="1:7" ht="21.95" customHeight="1" x14ac:dyDescent="0.25">
      <c r="A27" s="26" t="s">
        <v>2366</v>
      </c>
      <c r="B27" s="26" t="s">
        <v>28</v>
      </c>
      <c r="C27" s="26"/>
      <c r="D27" s="26"/>
      <c r="E27" s="45" t="s">
        <v>2367</v>
      </c>
      <c r="F27" s="39">
        <v>475970.03999999992</v>
      </c>
      <c r="G27" s="26" t="s">
        <v>2368</v>
      </c>
    </row>
    <row r="28" spans="1:7" ht="21.95" customHeight="1" x14ac:dyDescent="0.25">
      <c r="A28" s="26" t="s">
        <v>169</v>
      </c>
      <c r="B28" s="26"/>
      <c r="C28" s="26"/>
      <c r="D28" s="26"/>
      <c r="E28" s="45"/>
      <c r="F28" s="39">
        <v>1742571.7300000002</v>
      </c>
      <c r="G28" s="26" t="s">
        <v>2369</v>
      </c>
    </row>
    <row r="29" spans="1:7" ht="21.95" customHeight="1" x14ac:dyDescent="0.25">
      <c r="A29" s="26" t="s">
        <v>2370</v>
      </c>
      <c r="B29" s="26"/>
      <c r="C29" s="26"/>
      <c r="D29" s="26"/>
      <c r="E29" s="45"/>
      <c r="F29" s="39">
        <v>47013.69</v>
      </c>
      <c r="G29" s="26" t="s">
        <v>2371</v>
      </c>
    </row>
    <row r="30" spans="1:7" ht="21.95" customHeight="1" x14ac:dyDescent="0.25">
      <c r="A30" s="26"/>
      <c r="B30" s="26"/>
      <c r="C30" s="26"/>
      <c r="D30" s="93"/>
      <c r="E30" s="45"/>
      <c r="F30" s="39"/>
      <c r="G30" s="26"/>
    </row>
    <row r="31" spans="1:7" ht="21.95" customHeight="1" x14ac:dyDescent="0.25">
      <c r="A31" s="309" t="s">
        <v>2108</v>
      </c>
      <c r="B31" s="26"/>
      <c r="C31" s="26"/>
      <c r="D31" s="26"/>
      <c r="E31" s="45"/>
      <c r="F31" s="39"/>
      <c r="G31" s="26"/>
    </row>
    <row r="32" spans="1:7" ht="21.95" customHeight="1" x14ac:dyDescent="0.25">
      <c r="A32" s="26" t="s">
        <v>2372</v>
      </c>
      <c r="B32" s="26" t="s">
        <v>1157</v>
      </c>
      <c r="C32" s="26"/>
      <c r="D32" s="26">
        <v>0.1</v>
      </c>
      <c r="E32" s="45"/>
      <c r="F32" s="39">
        <v>10096310.879999999</v>
      </c>
      <c r="G32" s="26" t="s">
        <v>2373</v>
      </c>
    </row>
    <row r="33" spans="1:7" ht="21.95" customHeight="1" x14ac:dyDescent="0.25">
      <c r="A33" s="26" t="s">
        <v>2374</v>
      </c>
      <c r="B33" s="26" t="s">
        <v>1157</v>
      </c>
      <c r="C33" s="26"/>
      <c r="D33" s="26">
        <v>0.01</v>
      </c>
      <c r="E33" s="45"/>
      <c r="F33" s="39">
        <v>1009631.0900000002</v>
      </c>
      <c r="G33" s="26" t="s">
        <v>2375</v>
      </c>
    </row>
    <row r="34" spans="1:7" ht="21.95" customHeight="1" x14ac:dyDescent="0.25">
      <c r="A34" s="26" t="s">
        <v>2376</v>
      </c>
      <c r="B34" s="26" t="s">
        <v>1157</v>
      </c>
      <c r="C34" s="26"/>
      <c r="D34" s="26"/>
      <c r="E34" s="196" t="s">
        <v>2377</v>
      </c>
      <c r="F34" s="39">
        <v>128220</v>
      </c>
      <c r="G34" s="26" t="s">
        <v>2378</v>
      </c>
    </row>
    <row r="35" spans="1:7" ht="21.95" customHeight="1" x14ac:dyDescent="0.25">
      <c r="A35" s="26"/>
      <c r="B35" s="26"/>
      <c r="C35" s="26"/>
      <c r="D35" s="26"/>
      <c r="E35" s="45"/>
      <c r="F35" s="39"/>
      <c r="G35" s="26"/>
    </row>
    <row r="36" spans="1:7" ht="21.95" customHeight="1" x14ac:dyDescent="0.25">
      <c r="F36" s="312"/>
    </row>
    <row r="37" spans="1:7" ht="21.95" customHeight="1" x14ac:dyDescent="0.25">
      <c r="A37" s="230" t="s">
        <v>6</v>
      </c>
      <c r="F37" s="312"/>
    </row>
    <row r="38" spans="1:7" ht="21.95" customHeight="1" x14ac:dyDescent="0.25">
      <c r="F38" s="312"/>
    </row>
    <row r="39" spans="1:7" ht="21.95" customHeight="1" x14ac:dyDescent="0.25">
      <c r="F39" s="312"/>
    </row>
    <row r="40" spans="1:7" ht="21.95" customHeight="1" x14ac:dyDescent="0.25">
      <c r="F40" s="312"/>
    </row>
    <row r="41" spans="1:7" ht="21.95" customHeight="1" x14ac:dyDescent="0.25">
      <c r="F41" s="312"/>
    </row>
    <row r="42" spans="1:7" ht="21.95" customHeight="1" x14ac:dyDescent="0.25">
      <c r="F42" s="312"/>
    </row>
    <row r="43" spans="1:7" ht="21.95" customHeight="1" x14ac:dyDescent="0.25">
      <c r="F43" s="312"/>
    </row>
    <row r="44" spans="1:7" ht="21.95" customHeight="1" x14ac:dyDescent="0.25">
      <c r="F44" s="312"/>
    </row>
    <row r="45" spans="1:7" ht="21.95" customHeight="1" x14ac:dyDescent="0.25">
      <c r="F45" s="312"/>
    </row>
    <row r="46" spans="1:7" ht="21.95" customHeight="1" x14ac:dyDescent="0.25">
      <c r="F46" s="312"/>
    </row>
    <row r="47" spans="1:7" ht="21.95" customHeight="1" x14ac:dyDescent="0.25">
      <c r="F47" s="312"/>
    </row>
    <row r="48" spans="1:7" ht="21.95" customHeight="1" x14ac:dyDescent="0.25">
      <c r="F48" s="312"/>
    </row>
    <row r="49" spans="6:6" ht="21.95" customHeight="1" x14ac:dyDescent="0.25">
      <c r="F49" s="312"/>
    </row>
    <row r="50" spans="6:6" ht="21.95" customHeight="1" x14ac:dyDescent="0.25"/>
    <row r="51" spans="6:6" ht="35.1" customHeight="1" x14ac:dyDescent="0.25"/>
    <row r="52" spans="6:6" ht="35.1" customHeight="1" x14ac:dyDescent="0.25"/>
    <row r="53" spans="6:6" ht="35.1" customHeight="1" x14ac:dyDescent="0.25"/>
    <row r="54" spans="6:6" ht="35.1" customHeight="1" x14ac:dyDescent="0.25"/>
    <row r="55" spans="6:6" ht="35.1" customHeight="1" x14ac:dyDescent="0.25"/>
    <row r="56" spans="6:6" ht="35.1" customHeight="1" x14ac:dyDescent="0.25"/>
  </sheetData>
  <printOptions horizontalCentered="1"/>
  <pageMargins left="0.11811023622047245" right="0" top="0.35433070866141736" bottom="0.15748031496062992" header="0.31496062992125984" footer="0.31496062992125984"/>
  <pageSetup paperSize="5" scale="5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95" zoomScaleNormal="95" workbookViewId="0">
      <selection activeCell="E7" sqref="D7:E7"/>
    </sheetView>
  </sheetViews>
  <sheetFormatPr baseColWidth="10" defaultRowHeight="15" x14ac:dyDescent="0.25"/>
  <cols>
    <col min="1" max="1" width="68.85546875" style="2" customWidth="1"/>
    <col min="2" max="2" width="16.42578125" style="2" customWidth="1"/>
    <col min="3" max="3" width="19.28515625" style="2" customWidth="1"/>
    <col min="4" max="4" width="34.28515625" style="2" customWidth="1"/>
    <col min="5" max="5" width="24.140625" style="2" customWidth="1"/>
    <col min="6" max="6" width="21" style="2" customWidth="1"/>
    <col min="7" max="7" width="39.85546875" style="2" customWidth="1"/>
    <col min="8" max="256" width="11.42578125" style="2"/>
    <col min="257" max="257" width="77.140625" style="2" customWidth="1"/>
    <col min="258" max="259" width="18.42578125" style="2" customWidth="1"/>
    <col min="260" max="260" width="16" style="2" customWidth="1"/>
    <col min="261" max="261" width="25.7109375" style="2" customWidth="1"/>
    <col min="262" max="262" width="21" style="2" customWidth="1"/>
    <col min="263" max="263" width="39.85546875" style="2" customWidth="1"/>
    <col min="264" max="512" width="11.42578125" style="2"/>
    <col min="513" max="513" width="77.140625" style="2" customWidth="1"/>
    <col min="514" max="515" width="18.42578125" style="2" customWidth="1"/>
    <col min="516" max="516" width="16" style="2" customWidth="1"/>
    <col min="517" max="517" width="25.7109375" style="2" customWidth="1"/>
    <col min="518" max="518" width="21" style="2" customWidth="1"/>
    <col min="519" max="519" width="39.85546875" style="2" customWidth="1"/>
    <col min="520" max="768" width="11.42578125" style="2"/>
    <col min="769" max="769" width="77.140625" style="2" customWidth="1"/>
    <col min="770" max="771" width="18.42578125" style="2" customWidth="1"/>
    <col min="772" max="772" width="16" style="2" customWidth="1"/>
    <col min="773" max="773" width="25.7109375" style="2" customWidth="1"/>
    <col min="774" max="774" width="21" style="2" customWidth="1"/>
    <col min="775" max="775" width="39.85546875" style="2" customWidth="1"/>
    <col min="776" max="1024" width="11.42578125" style="2"/>
    <col min="1025" max="1025" width="77.140625" style="2" customWidth="1"/>
    <col min="1026" max="1027" width="18.42578125" style="2" customWidth="1"/>
    <col min="1028" max="1028" width="16" style="2" customWidth="1"/>
    <col min="1029" max="1029" width="25.7109375" style="2" customWidth="1"/>
    <col min="1030" max="1030" width="21" style="2" customWidth="1"/>
    <col min="1031" max="1031" width="39.85546875" style="2" customWidth="1"/>
    <col min="1032" max="1280" width="11.42578125" style="2"/>
    <col min="1281" max="1281" width="77.140625" style="2" customWidth="1"/>
    <col min="1282" max="1283" width="18.42578125" style="2" customWidth="1"/>
    <col min="1284" max="1284" width="16" style="2" customWidth="1"/>
    <col min="1285" max="1285" width="25.7109375" style="2" customWidth="1"/>
    <col min="1286" max="1286" width="21" style="2" customWidth="1"/>
    <col min="1287" max="1287" width="39.85546875" style="2" customWidth="1"/>
    <col min="1288" max="1536" width="11.42578125" style="2"/>
    <col min="1537" max="1537" width="77.140625" style="2" customWidth="1"/>
    <col min="1538" max="1539" width="18.42578125" style="2" customWidth="1"/>
    <col min="1540" max="1540" width="16" style="2" customWidth="1"/>
    <col min="1541" max="1541" width="25.7109375" style="2" customWidth="1"/>
    <col min="1542" max="1542" width="21" style="2" customWidth="1"/>
    <col min="1543" max="1543" width="39.85546875" style="2" customWidth="1"/>
    <col min="1544" max="1792" width="11.42578125" style="2"/>
    <col min="1793" max="1793" width="77.140625" style="2" customWidth="1"/>
    <col min="1794" max="1795" width="18.42578125" style="2" customWidth="1"/>
    <col min="1796" max="1796" width="16" style="2" customWidth="1"/>
    <col min="1797" max="1797" width="25.7109375" style="2" customWidth="1"/>
    <col min="1798" max="1798" width="21" style="2" customWidth="1"/>
    <col min="1799" max="1799" width="39.85546875" style="2" customWidth="1"/>
    <col min="1800" max="2048" width="11.42578125" style="2"/>
    <col min="2049" max="2049" width="77.140625" style="2" customWidth="1"/>
    <col min="2050" max="2051" width="18.42578125" style="2" customWidth="1"/>
    <col min="2052" max="2052" width="16" style="2" customWidth="1"/>
    <col min="2053" max="2053" width="25.7109375" style="2" customWidth="1"/>
    <col min="2054" max="2054" width="21" style="2" customWidth="1"/>
    <col min="2055" max="2055" width="39.85546875" style="2" customWidth="1"/>
    <col min="2056" max="2304" width="11.42578125" style="2"/>
    <col min="2305" max="2305" width="77.140625" style="2" customWidth="1"/>
    <col min="2306" max="2307" width="18.42578125" style="2" customWidth="1"/>
    <col min="2308" max="2308" width="16" style="2" customWidth="1"/>
    <col min="2309" max="2309" width="25.7109375" style="2" customWidth="1"/>
    <col min="2310" max="2310" width="21" style="2" customWidth="1"/>
    <col min="2311" max="2311" width="39.85546875" style="2" customWidth="1"/>
    <col min="2312" max="2560" width="11.42578125" style="2"/>
    <col min="2561" max="2561" width="77.140625" style="2" customWidth="1"/>
    <col min="2562" max="2563" width="18.42578125" style="2" customWidth="1"/>
    <col min="2564" max="2564" width="16" style="2" customWidth="1"/>
    <col min="2565" max="2565" width="25.7109375" style="2" customWidth="1"/>
    <col min="2566" max="2566" width="21" style="2" customWidth="1"/>
    <col min="2567" max="2567" width="39.85546875" style="2" customWidth="1"/>
    <col min="2568" max="2816" width="11.42578125" style="2"/>
    <col min="2817" max="2817" width="77.140625" style="2" customWidth="1"/>
    <col min="2818" max="2819" width="18.42578125" style="2" customWidth="1"/>
    <col min="2820" max="2820" width="16" style="2" customWidth="1"/>
    <col min="2821" max="2821" width="25.7109375" style="2" customWidth="1"/>
    <col min="2822" max="2822" width="21" style="2" customWidth="1"/>
    <col min="2823" max="2823" width="39.85546875" style="2" customWidth="1"/>
    <col min="2824" max="3072" width="11.42578125" style="2"/>
    <col min="3073" max="3073" width="77.140625" style="2" customWidth="1"/>
    <col min="3074" max="3075" width="18.42578125" style="2" customWidth="1"/>
    <col min="3076" max="3076" width="16" style="2" customWidth="1"/>
    <col min="3077" max="3077" width="25.7109375" style="2" customWidth="1"/>
    <col min="3078" max="3078" width="21" style="2" customWidth="1"/>
    <col min="3079" max="3079" width="39.85546875" style="2" customWidth="1"/>
    <col min="3080" max="3328" width="11.42578125" style="2"/>
    <col min="3329" max="3329" width="77.140625" style="2" customWidth="1"/>
    <col min="3330" max="3331" width="18.42578125" style="2" customWidth="1"/>
    <col min="3332" max="3332" width="16" style="2" customWidth="1"/>
    <col min="3333" max="3333" width="25.7109375" style="2" customWidth="1"/>
    <col min="3334" max="3334" width="21" style="2" customWidth="1"/>
    <col min="3335" max="3335" width="39.85546875" style="2" customWidth="1"/>
    <col min="3336" max="3584" width="11.42578125" style="2"/>
    <col min="3585" max="3585" width="77.140625" style="2" customWidth="1"/>
    <col min="3586" max="3587" width="18.42578125" style="2" customWidth="1"/>
    <col min="3588" max="3588" width="16" style="2" customWidth="1"/>
    <col min="3589" max="3589" width="25.7109375" style="2" customWidth="1"/>
    <col min="3590" max="3590" width="21" style="2" customWidth="1"/>
    <col min="3591" max="3591" width="39.85546875" style="2" customWidth="1"/>
    <col min="3592" max="3840" width="11.42578125" style="2"/>
    <col min="3841" max="3841" width="77.140625" style="2" customWidth="1"/>
    <col min="3842" max="3843" width="18.42578125" style="2" customWidth="1"/>
    <col min="3844" max="3844" width="16" style="2" customWidth="1"/>
    <col min="3845" max="3845" width="25.7109375" style="2" customWidth="1"/>
    <col min="3846" max="3846" width="21" style="2" customWidth="1"/>
    <col min="3847" max="3847" width="39.85546875" style="2" customWidth="1"/>
    <col min="3848" max="4096" width="11.42578125" style="2"/>
    <col min="4097" max="4097" width="77.140625" style="2" customWidth="1"/>
    <col min="4098" max="4099" width="18.42578125" style="2" customWidth="1"/>
    <col min="4100" max="4100" width="16" style="2" customWidth="1"/>
    <col min="4101" max="4101" width="25.7109375" style="2" customWidth="1"/>
    <col min="4102" max="4102" width="21" style="2" customWidth="1"/>
    <col min="4103" max="4103" width="39.85546875" style="2" customWidth="1"/>
    <col min="4104" max="4352" width="11.42578125" style="2"/>
    <col min="4353" max="4353" width="77.140625" style="2" customWidth="1"/>
    <col min="4354" max="4355" width="18.42578125" style="2" customWidth="1"/>
    <col min="4356" max="4356" width="16" style="2" customWidth="1"/>
    <col min="4357" max="4357" width="25.7109375" style="2" customWidth="1"/>
    <col min="4358" max="4358" width="21" style="2" customWidth="1"/>
    <col min="4359" max="4359" width="39.85546875" style="2" customWidth="1"/>
    <col min="4360" max="4608" width="11.42578125" style="2"/>
    <col min="4609" max="4609" width="77.140625" style="2" customWidth="1"/>
    <col min="4610" max="4611" width="18.42578125" style="2" customWidth="1"/>
    <col min="4612" max="4612" width="16" style="2" customWidth="1"/>
    <col min="4613" max="4613" width="25.7109375" style="2" customWidth="1"/>
    <col min="4614" max="4614" width="21" style="2" customWidth="1"/>
    <col min="4615" max="4615" width="39.85546875" style="2" customWidth="1"/>
    <col min="4616" max="4864" width="11.42578125" style="2"/>
    <col min="4865" max="4865" width="77.140625" style="2" customWidth="1"/>
    <col min="4866" max="4867" width="18.42578125" style="2" customWidth="1"/>
    <col min="4868" max="4868" width="16" style="2" customWidth="1"/>
    <col min="4869" max="4869" width="25.7109375" style="2" customWidth="1"/>
    <col min="4870" max="4870" width="21" style="2" customWidth="1"/>
    <col min="4871" max="4871" width="39.85546875" style="2" customWidth="1"/>
    <col min="4872" max="5120" width="11.42578125" style="2"/>
    <col min="5121" max="5121" width="77.140625" style="2" customWidth="1"/>
    <col min="5122" max="5123" width="18.42578125" style="2" customWidth="1"/>
    <col min="5124" max="5124" width="16" style="2" customWidth="1"/>
    <col min="5125" max="5125" width="25.7109375" style="2" customWidth="1"/>
    <col min="5126" max="5126" width="21" style="2" customWidth="1"/>
    <col min="5127" max="5127" width="39.85546875" style="2" customWidth="1"/>
    <col min="5128" max="5376" width="11.42578125" style="2"/>
    <col min="5377" max="5377" width="77.140625" style="2" customWidth="1"/>
    <col min="5378" max="5379" width="18.42578125" style="2" customWidth="1"/>
    <col min="5380" max="5380" width="16" style="2" customWidth="1"/>
    <col min="5381" max="5381" width="25.7109375" style="2" customWidth="1"/>
    <col min="5382" max="5382" width="21" style="2" customWidth="1"/>
    <col min="5383" max="5383" width="39.85546875" style="2" customWidth="1"/>
    <col min="5384" max="5632" width="11.42578125" style="2"/>
    <col min="5633" max="5633" width="77.140625" style="2" customWidth="1"/>
    <col min="5634" max="5635" width="18.42578125" style="2" customWidth="1"/>
    <col min="5636" max="5636" width="16" style="2" customWidth="1"/>
    <col min="5637" max="5637" width="25.7109375" style="2" customWidth="1"/>
    <col min="5638" max="5638" width="21" style="2" customWidth="1"/>
    <col min="5639" max="5639" width="39.85546875" style="2" customWidth="1"/>
    <col min="5640" max="5888" width="11.42578125" style="2"/>
    <col min="5889" max="5889" width="77.140625" style="2" customWidth="1"/>
    <col min="5890" max="5891" width="18.42578125" style="2" customWidth="1"/>
    <col min="5892" max="5892" width="16" style="2" customWidth="1"/>
    <col min="5893" max="5893" width="25.7109375" style="2" customWidth="1"/>
    <col min="5894" max="5894" width="21" style="2" customWidth="1"/>
    <col min="5895" max="5895" width="39.85546875" style="2" customWidth="1"/>
    <col min="5896" max="6144" width="11.42578125" style="2"/>
    <col min="6145" max="6145" width="77.140625" style="2" customWidth="1"/>
    <col min="6146" max="6147" width="18.42578125" style="2" customWidth="1"/>
    <col min="6148" max="6148" width="16" style="2" customWidth="1"/>
    <col min="6149" max="6149" width="25.7109375" style="2" customWidth="1"/>
    <col min="6150" max="6150" width="21" style="2" customWidth="1"/>
    <col min="6151" max="6151" width="39.85546875" style="2" customWidth="1"/>
    <col min="6152" max="6400" width="11.42578125" style="2"/>
    <col min="6401" max="6401" width="77.140625" style="2" customWidth="1"/>
    <col min="6402" max="6403" width="18.42578125" style="2" customWidth="1"/>
    <col min="6404" max="6404" width="16" style="2" customWidth="1"/>
    <col min="6405" max="6405" width="25.7109375" style="2" customWidth="1"/>
    <col min="6406" max="6406" width="21" style="2" customWidth="1"/>
    <col min="6407" max="6407" width="39.85546875" style="2" customWidth="1"/>
    <col min="6408" max="6656" width="11.42578125" style="2"/>
    <col min="6657" max="6657" width="77.140625" style="2" customWidth="1"/>
    <col min="6658" max="6659" width="18.42578125" style="2" customWidth="1"/>
    <col min="6660" max="6660" width="16" style="2" customWidth="1"/>
    <col min="6661" max="6661" width="25.7109375" style="2" customWidth="1"/>
    <col min="6662" max="6662" width="21" style="2" customWidth="1"/>
    <col min="6663" max="6663" width="39.85546875" style="2" customWidth="1"/>
    <col min="6664" max="6912" width="11.42578125" style="2"/>
    <col min="6913" max="6913" width="77.140625" style="2" customWidth="1"/>
    <col min="6914" max="6915" width="18.42578125" style="2" customWidth="1"/>
    <col min="6916" max="6916" width="16" style="2" customWidth="1"/>
    <col min="6917" max="6917" width="25.7109375" style="2" customWidth="1"/>
    <col min="6918" max="6918" width="21" style="2" customWidth="1"/>
    <col min="6919" max="6919" width="39.85546875" style="2" customWidth="1"/>
    <col min="6920" max="7168" width="11.42578125" style="2"/>
    <col min="7169" max="7169" width="77.140625" style="2" customWidth="1"/>
    <col min="7170" max="7171" width="18.42578125" style="2" customWidth="1"/>
    <col min="7172" max="7172" width="16" style="2" customWidth="1"/>
    <col min="7173" max="7173" width="25.7109375" style="2" customWidth="1"/>
    <col min="7174" max="7174" width="21" style="2" customWidth="1"/>
    <col min="7175" max="7175" width="39.85546875" style="2" customWidth="1"/>
    <col min="7176" max="7424" width="11.42578125" style="2"/>
    <col min="7425" max="7425" width="77.140625" style="2" customWidth="1"/>
    <col min="7426" max="7427" width="18.42578125" style="2" customWidth="1"/>
    <col min="7428" max="7428" width="16" style="2" customWidth="1"/>
    <col min="7429" max="7429" width="25.7109375" style="2" customWidth="1"/>
    <col min="7430" max="7430" width="21" style="2" customWidth="1"/>
    <col min="7431" max="7431" width="39.85546875" style="2" customWidth="1"/>
    <col min="7432" max="7680" width="11.42578125" style="2"/>
    <col min="7681" max="7681" width="77.140625" style="2" customWidth="1"/>
    <col min="7682" max="7683" width="18.42578125" style="2" customWidth="1"/>
    <col min="7684" max="7684" width="16" style="2" customWidth="1"/>
    <col min="7685" max="7685" width="25.7109375" style="2" customWidth="1"/>
    <col min="7686" max="7686" width="21" style="2" customWidth="1"/>
    <col min="7687" max="7687" width="39.85546875" style="2" customWidth="1"/>
    <col min="7688" max="7936" width="11.42578125" style="2"/>
    <col min="7937" max="7937" width="77.140625" style="2" customWidth="1"/>
    <col min="7938" max="7939" width="18.42578125" style="2" customWidth="1"/>
    <col min="7940" max="7940" width="16" style="2" customWidth="1"/>
    <col min="7941" max="7941" width="25.7109375" style="2" customWidth="1"/>
    <col min="7942" max="7942" width="21" style="2" customWidth="1"/>
    <col min="7943" max="7943" width="39.85546875" style="2" customWidth="1"/>
    <col min="7944" max="8192" width="11.42578125" style="2"/>
    <col min="8193" max="8193" width="77.140625" style="2" customWidth="1"/>
    <col min="8194" max="8195" width="18.42578125" style="2" customWidth="1"/>
    <col min="8196" max="8196" width="16" style="2" customWidth="1"/>
    <col min="8197" max="8197" width="25.7109375" style="2" customWidth="1"/>
    <col min="8198" max="8198" width="21" style="2" customWidth="1"/>
    <col min="8199" max="8199" width="39.85546875" style="2" customWidth="1"/>
    <col min="8200" max="8448" width="11.42578125" style="2"/>
    <col min="8449" max="8449" width="77.140625" style="2" customWidth="1"/>
    <col min="8450" max="8451" width="18.42578125" style="2" customWidth="1"/>
    <col min="8452" max="8452" width="16" style="2" customWidth="1"/>
    <col min="8453" max="8453" width="25.7109375" style="2" customWidth="1"/>
    <col min="8454" max="8454" width="21" style="2" customWidth="1"/>
    <col min="8455" max="8455" width="39.85546875" style="2" customWidth="1"/>
    <col min="8456" max="8704" width="11.42578125" style="2"/>
    <col min="8705" max="8705" width="77.140625" style="2" customWidth="1"/>
    <col min="8706" max="8707" width="18.42578125" style="2" customWidth="1"/>
    <col min="8708" max="8708" width="16" style="2" customWidth="1"/>
    <col min="8709" max="8709" width="25.7109375" style="2" customWidth="1"/>
    <col min="8710" max="8710" width="21" style="2" customWidth="1"/>
    <col min="8711" max="8711" width="39.85546875" style="2" customWidth="1"/>
    <col min="8712" max="8960" width="11.42578125" style="2"/>
    <col min="8961" max="8961" width="77.140625" style="2" customWidth="1"/>
    <col min="8962" max="8963" width="18.42578125" style="2" customWidth="1"/>
    <col min="8964" max="8964" width="16" style="2" customWidth="1"/>
    <col min="8965" max="8965" width="25.7109375" style="2" customWidth="1"/>
    <col min="8966" max="8966" width="21" style="2" customWidth="1"/>
    <col min="8967" max="8967" width="39.85546875" style="2" customWidth="1"/>
    <col min="8968" max="9216" width="11.42578125" style="2"/>
    <col min="9217" max="9217" width="77.140625" style="2" customWidth="1"/>
    <col min="9218" max="9219" width="18.42578125" style="2" customWidth="1"/>
    <col min="9220" max="9220" width="16" style="2" customWidth="1"/>
    <col min="9221" max="9221" width="25.7109375" style="2" customWidth="1"/>
    <col min="9222" max="9222" width="21" style="2" customWidth="1"/>
    <col min="9223" max="9223" width="39.85546875" style="2" customWidth="1"/>
    <col min="9224" max="9472" width="11.42578125" style="2"/>
    <col min="9473" max="9473" width="77.140625" style="2" customWidth="1"/>
    <col min="9474" max="9475" width="18.42578125" style="2" customWidth="1"/>
    <col min="9476" max="9476" width="16" style="2" customWidth="1"/>
    <col min="9477" max="9477" width="25.7109375" style="2" customWidth="1"/>
    <col min="9478" max="9478" width="21" style="2" customWidth="1"/>
    <col min="9479" max="9479" width="39.85546875" style="2" customWidth="1"/>
    <col min="9480" max="9728" width="11.42578125" style="2"/>
    <col min="9729" max="9729" width="77.140625" style="2" customWidth="1"/>
    <col min="9730" max="9731" width="18.42578125" style="2" customWidth="1"/>
    <col min="9732" max="9732" width="16" style="2" customWidth="1"/>
    <col min="9733" max="9733" width="25.7109375" style="2" customWidth="1"/>
    <col min="9734" max="9734" width="21" style="2" customWidth="1"/>
    <col min="9735" max="9735" width="39.85546875" style="2" customWidth="1"/>
    <col min="9736" max="9984" width="11.42578125" style="2"/>
    <col min="9985" max="9985" width="77.140625" style="2" customWidth="1"/>
    <col min="9986" max="9987" width="18.42578125" style="2" customWidth="1"/>
    <col min="9988" max="9988" width="16" style="2" customWidth="1"/>
    <col min="9989" max="9989" width="25.7109375" style="2" customWidth="1"/>
    <col min="9990" max="9990" width="21" style="2" customWidth="1"/>
    <col min="9991" max="9991" width="39.85546875" style="2" customWidth="1"/>
    <col min="9992" max="10240" width="11.42578125" style="2"/>
    <col min="10241" max="10241" width="77.140625" style="2" customWidth="1"/>
    <col min="10242" max="10243" width="18.42578125" style="2" customWidth="1"/>
    <col min="10244" max="10244" width="16" style="2" customWidth="1"/>
    <col min="10245" max="10245" width="25.7109375" style="2" customWidth="1"/>
    <col min="10246" max="10246" width="21" style="2" customWidth="1"/>
    <col min="10247" max="10247" width="39.85546875" style="2" customWidth="1"/>
    <col min="10248" max="10496" width="11.42578125" style="2"/>
    <col min="10497" max="10497" width="77.140625" style="2" customWidth="1"/>
    <col min="10498" max="10499" width="18.42578125" style="2" customWidth="1"/>
    <col min="10500" max="10500" width="16" style="2" customWidth="1"/>
    <col min="10501" max="10501" width="25.7109375" style="2" customWidth="1"/>
    <col min="10502" max="10502" width="21" style="2" customWidth="1"/>
    <col min="10503" max="10503" width="39.85546875" style="2" customWidth="1"/>
    <col min="10504" max="10752" width="11.42578125" style="2"/>
    <col min="10753" max="10753" width="77.140625" style="2" customWidth="1"/>
    <col min="10754" max="10755" width="18.42578125" style="2" customWidth="1"/>
    <col min="10756" max="10756" width="16" style="2" customWidth="1"/>
    <col min="10757" max="10757" width="25.7109375" style="2" customWidth="1"/>
    <col min="10758" max="10758" width="21" style="2" customWidth="1"/>
    <col min="10759" max="10759" width="39.85546875" style="2" customWidth="1"/>
    <col min="10760" max="11008" width="11.42578125" style="2"/>
    <col min="11009" max="11009" width="77.140625" style="2" customWidth="1"/>
    <col min="11010" max="11011" width="18.42578125" style="2" customWidth="1"/>
    <col min="11012" max="11012" width="16" style="2" customWidth="1"/>
    <col min="11013" max="11013" width="25.7109375" style="2" customWidth="1"/>
    <col min="11014" max="11014" width="21" style="2" customWidth="1"/>
    <col min="11015" max="11015" width="39.85546875" style="2" customWidth="1"/>
    <col min="11016" max="11264" width="11.42578125" style="2"/>
    <col min="11265" max="11265" width="77.140625" style="2" customWidth="1"/>
    <col min="11266" max="11267" width="18.42578125" style="2" customWidth="1"/>
    <col min="11268" max="11268" width="16" style="2" customWidth="1"/>
    <col min="11269" max="11269" width="25.7109375" style="2" customWidth="1"/>
    <col min="11270" max="11270" width="21" style="2" customWidth="1"/>
    <col min="11271" max="11271" width="39.85546875" style="2" customWidth="1"/>
    <col min="11272" max="11520" width="11.42578125" style="2"/>
    <col min="11521" max="11521" width="77.140625" style="2" customWidth="1"/>
    <col min="11522" max="11523" width="18.42578125" style="2" customWidth="1"/>
    <col min="11524" max="11524" width="16" style="2" customWidth="1"/>
    <col min="11525" max="11525" width="25.7109375" style="2" customWidth="1"/>
    <col min="11526" max="11526" width="21" style="2" customWidth="1"/>
    <col min="11527" max="11527" width="39.85546875" style="2" customWidth="1"/>
    <col min="11528" max="11776" width="11.42578125" style="2"/>
    <col min="11777" max="11777" width="77.140625" style="2" customWidth="1"/>
    <col min="11778" max="11779" width="18.42578125" style="2" customWidth="1"/>
    <col min="11780" max="11780" width="16" style="2" customWidth="1"/>
    <col min="11781" max="11781" width="25.7109375" style="2" customWidth="1"/>
    <col min="11782" max="11782" width="21" style="2" customWidth="1"/>
    <col min="11783" max="11783" width="39.85546875" style="2" customWidth="1"/>
    <col min="11784" max="12032" width="11.42578125" style="2"/>
    <col min="12033" max="12033" width="77.140625" style="2" customWidth="1"/>
    <col min="12034" max="12035" width="18.42578125" style="2" customWidth="1"/>
    <col min="12036" max="12036" width="16" style="2" customWidth="1"/>
    <col min="12037" max="12037" width="25.7109375" style="2" customWidth="1"/>
    <col min="12038" max="12038" width="21" style="2" customWidth="1"/>
    <col min="12039" max="12039" width="39.85546875" style="2" customWidth="1"/>
    <col min="12040" max="12288" width="11.42578125" style="2"/>
    <col min="12289" max="12289" width="77.140625" style="2" customWidth="1"/>
    <col min="12290" max="12291" width="18.42578125" style="2" customWidth="1"/>
    <col min="12292" max="12292" width="16" style="2" customWidth="1"/>
    <col min="12293" max="12293" width="25.7109375" style="2" customWidth="1"/>
    <col min="12294" max="12294" width="21" style="2" customWidth="1"/>
    <col min="12295" max="12295" width="39.85546875" style="2" customWidth="1"/>
    <col min="12296" max="12544" width="11.42578125" style="2"/>
    <col min="12545" max="12545" width="77.140625" style="2" customWidth="1"/>
    <col min="12546" max="12547" width="18.42578125" style="2" customWidth="1"/>
    <col min="12548" max="12548" width="16" style="2" customWidth="1"/>
    <col min="12549" max="12549" width="25.7109375" style="2" customWidth="1"/>
    <col min="12550" max="12550" width="21" style="2" customWidth="1"/>
    <col min="12551" max="12551" width="39.85546875" style="2" customWidth="1"/>
    <col min="12552" max="12800" width="11.42578125" style="2"/>
    <col min="12801" max="12801" width="77.140625" style="2" customWidth="1"/>
    <col min="12802" max="12803" width="18.42578125" style="2" customWidth="1"/>
    <col min="12804" max="12804" width="16" style="2" customWidth="1"/>
    <col min="12805" max="12805" width="25.7109375" style="2" customWidth="1"/>
    <col min="12806" max="12806" width="21" style="2" customWidth="1"/>
    <col min="12807" max="12807" width="39.85546875" style="2" customWidth="1"/>
    <col min="12808" max="13056" width="11.42578125" style="2"/>
    <col min="13057" max="13057" width="77.140625" style="2" customWidth="1"/>
    <col min="13058" max="13059" width="18.42578125" style="2" customWidth="1"/>
    <col min="13060" max="13060" width="16" style="2" customWidth="1"/>
    <col min="13061" max="13061" width="25.7109375" style="2" customWidth="1"/>
    <col min="13062" max="13062" width="21" style="2" customWidth="1"/>
    <col min="13063" max="13063" width="39.85546875" style="2" customWidth="1"/>
    <col min="13064" max="13312" width="11.42578125" style="2"/>
    <col min="13313" max="13313" width="77.140625" style="2" customWidth="1"/>
    <col min="13314" max="13315" width="18.42578125" style="2" customWidth="1"/>
    <col min="13316" max="13316" width="16" style="2" customWidth="1"/>
    <col min="13317" max="13317" width="25.7109375" style="2" customWidth="1"/>
    <col min="13318" max="13318" width="21" style="2" customWidth="1"/>
    <col min="13319" max="13319" width="39.85546875" style="2" customWidth="1"/>
    <col min="13320" max="13568" width="11.42578125" style="2"/>
    <col min="13569" max="13569" width="77.140625" style="2" customWidth="1"/>
    <col min="13570" max="13571" width="18.42578125" style="2" customWidth="1"/>
    <col min="13572" max="13572" width="16" style="2" customWidth="1"/>
    <col min="13573" max="13573" width="25.7109375" style="2" customWidth="1"/>
    <col min="13574" max="13574" width="21" style="2" customWidth="1"/>
    <col min="13575" max="13575" width="39.85546875" style="2" customWidth="1"/>
    <col min="13576" max="13824" width="11.42578125" style="2"/>
    <col min="13825" max="13825" width="77.140625" style="2" customWidth="1"/>
    <col min="13826" max="13827" width="18.42578125" style="2" customWidth="1"/>
    <col min="13828" max="13828" width="16" style="2" customWidth="1"/>
    <col min="13829" max="13829" width="25.7109375" style="2" customWidth="1"/>
    <col min="13830" max="13830" width="21" style="2" customWidth="1"/>
    <col min="13831" max="13831" width="39.85546875" style="2" customWidth="1"/>
    <col min="13832" max="14080" width="11.42578125" style="2"/>
    <col min="14081" max="14081" width="77.140625" style="2" customWidth="1"/>
    <col min="14082" max="14083" width="18.42578125" style="2" customWidth="1"/>
    <col min="14084" max="14084" width="16" style="2" customWidth="1"/>
    <col min="14085" max="14085" width="25.7109375" style="2" customWidth="1"/>
    <col min="14086" max="14086" width="21" style="2" customWidth="1"/>
    <col min="14087" max="14087" width="39.85546875" style="2" customWidth="1"/>
    <col min="14088" max="14336" width="11.42578125" style="2"/>
    <col min="14337" max="14337" width="77.140625" style="2" customWidth="1"/>
    <col min="14338" max="14339" width="18.42578125" style="2" customWidth="1"/>
    <col min="14340" max="14340" width="16" style="2" customWidth="1"/>
    <col min="14341" max="14341" width="25.7109375" style="2" customWidth="1"/>
    <col min="14342" max="14342" width="21" style="2" customWidth="1"/>
    <col min="14343" max="14343" width="39.85546875" style="2" customWidth="1"/>
    <col min="14344" max="14592" width="11.42578125" style="2"/>
    <col min="14593" max="14593" width="77.140625" style="2" customWidth="1"/>
    <col min="14594" max="14595" width="18.42578125" style="2" customWidth="1"/>
    <col min="14596" max="14596" width="16" style="2" customWidth="1"/>
    <col min="14597" max="14597" width="25.7109375" style="2" customWidth="1"/>
    <col min="14598" max="14598" width="21" style="2" customWidth="1"/>
    <col min="14599" max="14599" width="39.85546875" style="2" customWidth="1"/>
    <col min="14600" max="14848" width="11.42578125" style="2"/>
    <col min="14849" max="14849" width="77.140625" style="2" customWidth="1"/>
    <col min="14850" max="14851" width="18.42578125" style="2" customWidth="1"/>
    <col min="14852" max="14852" width="16" style="2" customWidth="1"/>
    <col min="14853" max="14853" width="25.7109375" style="2" customWidth="1"/>
    <col min="14854" max="14854" width="21" style="2" customWidth="1"/>
    <col min="14855" max="14855" width="39.85546875" style="2" customWidth="1"/>
    <col min="14856" max="15104" width="11.42578125" style="2"/>
    <col min="15105" max="15105" width="77.140625" style="2" customWidth="1"/>
    <col min="15106" max="15107" width="18.42578125" style="2" customWidth="1"/>
    <col min="15108" max="15108" width="16" style="2" customWidth="1"/>
    <col min="15109" max="15109" width="25.7109375" style="2" customWidth="1"/>
    <col min="15110" max="15110" width="21" style="2" customWidth="1"/>
    <col min="15111" max="15111" width="39.85546875" style="2" customWidth="1"/>
    <col min="15112" max="15360" width="11.42578125" style="2"/>
    <col min="15361" max="15361" width="77.140625" style="2" customWidth="1"/>
    <col min="15362" max="15363" width="18.42578125" style="2" customWidth="1"/>
    <col min="15364" max="15364" width="16" style="2" customWidth="1"/>
    <col min="15365" max="15365" width="25.7109375" style="2" customWidth="1"/>
    <col min="15366" max="15366" width="21" style="2" customWidth="1"/>
    <col min="15367" max="15367" width="39.85546875" style="2" customWidth="1"/>
    <col min="15368" max="15616" width="11.42578125" style="2"/>
    <col min="15617" max="15617" width="77.140625" style="2" customWidth="1"/>
    <col min="15618" max="15619" width="18.42578125" style="2" customWidth="1"/>
    <col min="15620" max="15620" width="16" style="2" customWidth="1"/>
    <col min="15621" max="15621" width="25.7109375" style="2" customWidth="1"/>
    <col min="15622" max="15622" width="21" style="2" customWidth="1"/>
    <col min="15623" max="15623" width="39.85546875" style="2" customWidth="1"/>
    <col min="15624" max="15872" width="11.42578125" style="2"/>
    <col min="15873" max="15873" width="77.140625" style="2" customWidth="1"/>
    <col min="15874" max="15875" width="18.42578125" style="2" customWidth="1"/>
    <col min="15876" max="15876" width="16" style="2" customWidth="1"/>
    <col min="15877" max="15877" width="25.7109375" style="2" customWidth="1"/>
    <col min="15878" max="15878" width="21" style="2" customWidth="1"/>
    <col min="15879" max="15879" width="39.85546875" style="2" customWidth="1"/>
    <col min="15880" max="16128" width="11.42578125" style="2"/>
    <col min="16129" max="16129" width="77.140625" style="2" customWidth="1"/>
    <col min="16130" max="16131" width="18.42578125" style="2" customWidth="1"/>
    <col min="16132" max="16132" width="16" style="2" customWidth="1"/>
    <col min="16133" max="16133" width="25.7109375" style="2" customWidth="1"/>
    <col min="16134" max="16134" width="21" style="2" customWidth="1"/>
    <col min="16135" max="16135" width="39.85546875" style="2" customWidth="1"/>
    <col min="16136" max="16384" width="11.42578125" style="2"/>
  </cols>
  <sheetData>
    <row r="1" spans="1:7" x14ac:dyDescent="0.25">
      <c r="G1" s="4" t="s">
        <v>1</v>
      </c>
    </row>
    <row r="2" spans="1:7" x14ac:dyDescent="0.25">
      <c r="A2" s="6" t="s">
        <v>143</v>
      </c>
      <c r="G2" s="4"/>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30" customHeight="1" x14ac:dyDescent="0.25">
      <c r="A7" s="27" t="s">
        <v>9</v>
      </c>
      <c r="B7" s="27" t="s">
        <v>10</v>
      </c>
      <c r="C7" s="28" t="s">
        <v>132</v>
      </c>
      <c r="D7" s="223" t="s">
        <v>133</v>
      </c>
      <c r="E7" s="216" t="s">
        <v>1870</v>
      </c>
      <c r="F7" s="388">
        <v>7029798.7000000002</v>
      </c>
      <c r="G7" s="27" t="s">
        <v>1871</v>
      </c>
    </row>
    <row r="8" spans="1:7" ht="30" customHeight="1" x14ac:dyDescent="0.25">
      <c r="A8" s="11" t="s">
        <v>134</v>
      </c>
      <c r="B8" s="27" t="s">
        <v>321</v>
      </c>
      <c r="C8" s="75" t="s">
        <v>132</v>
      </c>
      <c r="D8" s="224" t="s">
        <v>1872</v>
      </c>
      <c r="E8" s="225"/>
      <c r="F8" s="39">
        <v>746832.85</v>
      </c>
      <c r="G8" s="218" t="s">
        <v>1873</v>
      </c>
    </row>
    <row r="9" spans="1:7" ht="30" customHeight="1" x14ac:dyDescent="0.25">
      <c r="A9" s="11" t="s">
        <v>135</v>
      </c>
      <c r="B9" s="27" t="s">
        <v>10</v>
      </c>
      <c r="C9" s="75" t="s">
        <v>132</v>
      </c>
      <c r="D9" s="223" t="s">
        <v>133</v>
      </c>
      <c r="E9" s="222" t="s">
        <v>1874</v>
      </c>
      <c r="F9" s="39">
        <v>433202.22</v>
      </c>
      <c r="G9" s="27" t="s">
        <v>1871</v>
      </c>
    </row>
    <row r="10" spans="1:7" ht="30" customHeight="1" x14ac:dyDescent="0.25">
      <c r="A10" s="11" t="s">
        <v>136</v>
      </c>
      <c r="B10" s="27" t="s">
        <v>321</v>
      </c>
      <c r="C10" s="75" t="s">
        <v>132</v>
      </c>
      <c r="D10" s="224" t="s">
        <v>1872</v>
      </c>
      <c r="E10" s="225"/>
      <c r="F10" s="39">
        <v>65818.350000000006</v>
      </c>
      <c r="G10" s="218" t="s">
        <v>1873</v>
      </c>
    </row>
    <row r="11" spans="1:7" ht="30" customHeight="1" x14ac:dyDescent="0.25">
      <c r="A11" s="11" t="s">
        <v>137</v>
      </c>
      <c r="B11" s="11" t="s">
        <v>10</v>
      </c>
      <c r="C11" s="11" t="s">
        <v>138</v>
      </c>
      <c r="D11" s="216" t="s">
        <v>139</v>
      </c>
      <c r="E11" s="222" t="s">
        <v>1875</v>
      </c>
      <c r="F11" s="39">
        <v>3927941.55</v>
      </c>
      <c r="G11" s="216" t="s">
        <v>1876</v>
      </c>
    </row>
    <row r="12" spans="1:7" ht="30" customHeight="1" x14ac:dyDescent="0.25">
      <c r="A12" s="11" t="s">
        <v>140</v>
      </c>
      <c r="B12" s="27" t="s">
        <v>321</v>
      </c>
      <c r="C12" s="11" t="s">
        <v>138</v>
      </c>
      <c r="D12" s="224" t="s">
        <v>1877</v>
      </c>
      <c r="E12" s="225"/>
      <c r="F12" s="39">
        <v>1012799.26</v>
      </c>
      <c r="G12" s="216" t="s">
        <v>1873</v>
      </c>
    </row>
    <row r="13" spans="1:7" ht="30" customHeight="1" x14ac:dyDescent="0.25">
      <c r="A13" s="11" t="s">
        <v>141</v>
      </c>
      <c r="B13" s="11" t="s">
        <v>28</v>
      </c>
      <c r="C13" s="206" t="s">
        <v>2414</v>
      </c>
      <c r="D13" s="225" t="s">
        <v>1903</v>
      </c>
      <c r="E13" s="226" t="s">
        <v>1878</v>
      </c>
      <c r="F13" s="39">
        <v>13075855.960000001</v>
      </c>
      <c r="G13" s="27" t="s">
        <v>1879</v>
      </c>
    </row>
    <row r="14" spans="1:7" ht="30" customHeight="1" x14ac:dyDescent="0.25">
      <c r="A14" s="11" t="s">
        <v>142</v>
      </c>
      <c r="B14" s="11" t="s">
        <v>321</v>
      </c>
      <c r="C14" s="11"/>
      <c r="D14" s="227"/>
      <c r="E14" s="225"/>
      <c r="F14" s="39">
        <v>2639726.5299999998</v>
      </c>
      <c r="G14" s="216" t="s">
        <v>1873</v>
      </c>
    </row>
    <row r="15" spans="1:7" ht="30" customHeight="1" x14ac:dyDescent="0.25">
      <c r="A15" s="217" t="s">
        <v>1880</v>
      </c>
      <c r="B15" s="11" t="s">
        <v>321</v>
      </c>
      <c r="C15" s="206" t="s">
        <v>2414</v>
      </c>
      <c r="D15" s="216" t="s">
        <v>1881</v>
      </c>
      <c r="E15" s="326" t="s">
        <v>2414</v>
      </c>
      <c r="F15" s="39">
        <v>3035515.94</v>
      </c>
      <c r="G15" s="27" t="s">
        <v>1882</v>
      </c>
    </row>
    <row r="16" spans="1:7" ht="30" customHeight="1" x14ac:dyDescent="0.25">
      <c r="A16" s="217" t="s">
        <v>1883</v>
      </c>
      <c r="B16" s="220" t="s">
        <v>90</v>
      </c>
      <c r="C16" s="206" t="s">
        <v>2414</v>
      </c>
      <c r="D16" s="326" t="s">
        <v>2414</v>
      </c>
      <c r="E16" s="222" t="s">
        <v>1884</v>
      </c>
      <c r="F16" s="39">
        <v>375466.05</v>
      </c>
      <c r="G16" s="27" t="s">
        <v>1885</v>
      </c>
    </row>
    <row r="17" spans="1:7" ht="30" customHeight="1" x14ac:dyDescent="0.25">
      <c r="A17" s="217" t="s">
        <v>1886</v>
      </c>
      <c r="B17" s="11" t="s">
        <v>1887</v>
      </c>
      <c r="C17" s="206" t="s">
        <v>2414</v>
      </c>
      <c r="D17" s="326" t="s">
        <v>2414</v>
      </c>
      <c r="E17" s="222" t="s">
        <v>1888</v>
      </c>
      <c r="F17" s="39">
        <v>166935.4</v>
      </c>
      <c r="G17" s="27" t="s">
        <v>1889</v>
      </c>
    </row>
    <row r="18" spans="1:7" ht="30" customHeight="1" x14ac:dyDescent="0.25">
      <c r="A18" s="217" t="s">
        <v>1890</v>
      </c>
      <c r="B18" s="11" t="s">
        <v>321</v>
      </c>
      <c r="C18" s="206" t="s">
        <v>2414</v>
      </c>
      <c r="D18" s="326" t="s">
        <v>2414</v>
      </c>
      <c r="E18" s="222" t="s">
        <v>1891</v>
      </c>
      <c r="F18" s="39">
        <v>1755561.94</v>
      </c>
      <c r="G18" s="27" t="s">
        <v>1892</v>
      </c>
    </row>
    <row r="19" spans="1:7" ht="30" customHeight="1" x14ac:dyDescent="0.25">
      <c r="A19" s="217" t="s">
        <v>1893</v>
      </c>
      <c r="B19" s="11" t="s">
        <v>321</v>
      </c>
      <c r="C19" s="206" t="s">
        <v>2414</v>
      </c>
      <c r="D19" s="326" t="s">
        <v>2414</v>
      </c>
      <c r="E19" s="222" t="s">
        <v>1894</v>
      </c>
      <c r="F19" s="39">
        <v>11451</v>
      </c>
      <c r="G19" s="27" t="s">
        <v>1895</v>
      </c>
    </row>
    <row r="20" spans="1:7" ht="30" customHeight="1" x14ac:dyDescent="0.25">
      <c r="A20" s="217" t="s">
        <v>1896</v>
      </c>
      <c r="B20" s="11" t="s">
        <v>321</v>
      </c>
      <c r="C20" s="206" t="s">
        <v>2414</v>
      </c>
      <c r="D20" s="216" t="s">
        <v>1897</v>
      </c>
      <c r="E20" s="326" t="s">
        <v>2414</v>
      </c>
      <c r="F20" s="39">
        <v>240883.37</v>
      </c>
      <c r="G20" s="27" t="s">
        <v>1898</v>
      </c>
    </row>
    <row r="21" spans="1:7" ht="30" customHeight="1" x14ac:dyDescent="0.25">
      <c r="A21" s="217" t="s">
        <v>1899</v>
      </c>
      <c r="B21" s="220" t="s">
        <v>90</v>
      </c>
      <c r="C21" s="11" t="s">
        <v>1900</v>
      </c>
      <c r="D21" s="326" t="s">
        <v>2414</v>
      </c>
      <c r="E21" s="222" t="s">
        <v>1901</v>
      </c>
      <c r="F21" s="39">
        <v>207826.08</v>
      </c>
      <c r="G21" s="27" t="s">
        <v>1902</v>
      </c>
    </row>
    <row r="22" spans="1:7" x14ac:dyDescent="0.25">
      <c r="D22" s="228"/>
      <c r="E22" s="228"/>
    </row>
    <row r="23" spans="1:7" x14ac:dyDescent="0.25">
      <c r="A23" s="230" t="s">
        <v>6</v>
      </c>
    </row>
  </sheetData>
  <pageMargins left="0.70866141732283472" right="0.70866141732283472" top="0.74803149606299213" bottom="0.74803149606299213" header="0.31496062992125984" footer="0.31496062992125984"/>
  <pageSetup paperSize="9" scale="5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95" zoomScaleNormal="95" workbookViewId="0">
      <selection activeCell="E7" sqref="D7:E7"/>
    </sheetView>
  </sheetViews>
  <sheetFormatPr baseColWidth="10" defaultRowHeight="15" x14ac:dyDescent="0.25"/>
  <cols>
    <col min="1" max="1" width="44.42578125" style="2" customWidth="1"/>
    <col min="2" max="2" width="16.5703125" style="2" customWidth="1"/>
    <col min="3" max="3" width="17.140625" style="2" customWidth="1"/>
    <col min="4" max="4" width="23.28515625" style="5" customWidth="1"/>
    <col min="5" max="5" width="13.28515625" style="2" customWidth="1"/>
    <col min="6" max="6" width="14" style="2" customWidth="1"/>
    <col min="7" max="7" width="24.85546875" style="2" customWidth="1"/>
    <col min="8" max="16384" width="11.42578125" style="2"/>
  </cols>
  <sheetData>
    <row r="1" spans="1:10" x14ac:dyDescent="0.25">
      <c r="A1" s="1"/>
      <c r="G1" s="4" t="s">
        <v>1</v>
      </c>
    </row>
    <row r="2" spans="1:10" x14ac:dyDescent="0.25">
      <c r="A2" s="6" t="s">
        <v>1631</v>
      </c>
    </row>
    <row r="3" spans="1:10" x14ac:dyDescent="0.25">
      <c r="A3" s="1" t="s">
        <v>0</v>
      </c>
    </row>
    <row r="4" spans="1:10" x14ac:dyDescent="0.25">
      <c r="A4" s="3" t="s">
        <v>33</v>
      </c>
    </row>
    <row r="5" spans="1:10" x14ac:dyDescent="0.25">
      <c r="A5" s="3"/>
    </row>
    <row r="6" spans="1:10" ht="45.75" customHeight="1" x14ac:dyDescent="0.25">
      <c r="A6" s="7" t="s">
        <v>8</v>
      </c>
      <c r="B6" s="8" t="s">
        <v>4</v>
      </c>
      <c r="C6" s="8" t="s">
        <v>7</v>
      </c>
      <c r="D6" s="8" t="s">
        <v>5</v>
      </c>
      <c r="E6" s="7" t="s">
        <v>2</v>
      </c>
      <c r="F6" s="7" t="s">
        <v>3</v>
      </c>
      <c r="G6" s="7" t="s">
        <v>125</v>
      </c>
    </row>
    <row r="7" spans="1:10" ht="20.100000000000001" customHeight="1" x14ac:dyDescent="0.25">
      <c r="A7" s="14" t="s">
        <v>1624</v>
      </c>
      <c r="B7" s="14" t="s">
        <v>10</v>
      </c>
      <c r="C7" s="14"/>
      <c r="D7" s="19"/>
      <c r="E7" s="44">
        <v>60</v>
      </c>
      <c r="F7" s="118">
        <v>82571.520000000004</v>
      </c>
      <c r="G7" s="14"/>
    </row>
    <row r="8" spans="1:10" ht="20.100000000000001" customHeight="1" x14ac:dyDescent="0.25">
      <c r="A8" s="14" t="s">
        <v>1625</v>
      </c>
      <c r="B8" s="14" t="s">
        <v>28</v>
      </c>
      <c r="C8" s="14"/>
      <c r="D8" s="19"/>
      <c r="E8" s="119">
        <v>15000</v>
      </c>
      <c r="F8" s="118">
        <v>75697.84</v>
      </c>
      <c r="G8" s="14" t="s">
        <v>1626</v>
      </c>
    </row>
    <row r="9" spans="1:10" ht="20.100000000000001" customHeight="1" x14ac:dyDescent="0.25">
      <c r="A9" s="14" t="s">
        <v>1630</v>
      </c>
      <c r="B9" s="14" t="s">
        <v>28</v>
      </c>
      <c r="C9" s="14" t="s">
        <v>1627</v>
      </c>
      <c r="D9" s="14" t="s">
        <v>1628</v>
      </c>
      <c r="E9" s="11"/>
      <c r="F9" s="118">
        <v>25559.5</v>
      </c>
      <c r="G9" s="14" t="s">
        <v>1626</v>
      </c>
    </row>
    <row r="10" spans="1:10" ht="20.100000000000001" customHeight="1" x14ac:dyDescent="0.25">
      <c r="A10" s="14" t="s">
        <v>1629</v>
      </c>
      <c r="B10" s="14" t="s">
        <v>28</v>
      </c>
      <c r="C10" s="14"/>
      <c r="D10" s="14">
        <v>0.01</v>
      </c>
      <c r="E10" s="11"/>
      <c r="F10" s="118">
        <v>10103.799999999999</v>
      </c>
      <c r="G10" s="14" t="s">
        <v>1626</v>
      </c>
    </row>
    <row r="11" spans="1:10" ht="20.100000000000001" customHeight="1" x14ac:dyDescent="0.25">
      <c r="A11" s="14"/>
      <c r="B11" s="14"/>
      <c r="C11" s="14"/>
      <c r="D11" s="14"/>
      <c r="E11" s="119"/>
      <c r="F11" s="118"/>
      <c r="G11" s="14"/>
      <c r="J11" s="193"/>
    </row>
    <row r="13" spans="1:10" x14ac:dyDescent="0.25">
      <c r="A13" s="43" t="s">
        <v>6</v>
      </c>
    </row>
    <row r="15" spans="1:10" x14ac:dyDescent="0.25">
      <c r="G15" s="32"/>
    </row>
  </sheetData>
  <pageMargins left="0.70866141732283472" right="0.70866141732283472" top="0.74803149606299213" bottom="0.74803149606299213" header="0.31496062992125984" footer="0.31496062992125984"/>
  <pageSetup paperSize="9" scale="8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zoomScale="95" zoomScaleNormal="95" workbookViewId="0">
      <selection activeCell="A11" sqref="A11"/>
    </sheetView>
  </sheetViews>
  <sheetFormatPr baseColWidth="10" defaultRowHeight="15" x14ac:dyDescent="0.25"/>
  <cols>
    <col min="1" max="1" width="57" style="2" customWidth="1"/>
    <col min="2" max="2" width="22" style="2" customWidth="1"/>
    <col min="3" max="3" width="18.42578125" style="2" customWidth="1"/>
    <col min="4" max="4" width="12.140625" style="2" customWidth="1"/>
    <col min="5" max="5" width="16" style="2" customWidth="1"/>
    <col min="6" max="6" width="21" style="2" customWidth="1"/>
    <col min="7" max="7" width="37.42578125" style="2" customWidth="1"/>
    <col min="8" max="16384" width="11.42578125" style="2"/>
  </cols>
  <sheetData>
    <row r="1" spans="1:7" x14ac:dyDescent="0.25">
      <c r="G1" s="4" t="s">
        <v>1</v>
      </c>
    </row>
    <row r="2" spans="1:7" x14ac:dyDescent="0.25">
      <c r="A2" s="6" t="s">
        <v>855</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3.1" customHeight="1" x14ac:dyDescent="0.25">
      <c r="A7" s="14" t="s">
        <v>843</v>
      </c>
      <c r="B7" s="14" t="s">
        <v>145</v>
      </c>
      <c r="C7" s="14" t="s">
        <v>844</v>
      </c>
      <c r="D7" s="19">
        <v>6.4999999999999997E-3</v>
      </c>
      <c r="E7" s="78"/>
      <c r="F7" s="118">
        <v>1962802.85</v>
      </c>
      <c r="G7" s="14"/>
    </row>
    <row r="8" spans="1:7" ht="23.1" customHeight="1" x14ac:dyDescent="0.25">
      <c r="A8" s="14" t="s">
        <v>845</v>
      </c>
      <c r="B8" s="14" t="s">
        <v>145</v>
      </c>
      <c r="C8" s="14"/>
      <c r="D8" s="19"/>
      <c r="E8" s="327">
        <v>50</v>
      </c>
      <c r="F8" s="118">
        <v>18043</v>
      </c>
      <c r="G8" s="14"/>
    </row>
    <row r="9" spans="1:7" ht="23.1" customHeight="1" x14ac:dyDescent="0.25">
      <c r="A9" s="14" t="s">
        <v>846</v>
      </c>
      <c r="B9" s="14" t="s">
        <v>847</v>
      </c>
      <c r="C9" s="14"/>
      <c r="D9" s="14"/>
      <c r="E9" s="78" t="s">
        <v>848</v>
      </c>
      <c r="F9" s="118">
        <v>32001</v>
      </c>
      <c r="G9" s="14" t="s">
        <v>849</v>
      </c>
    </row>
    <row r="10" spans="1:7" ht="23.1" customHeight="1" x14ac:dyDescent="0.25">
      <c r="A10" s="14" t="s">
        <v>850</v>
      </c>
      <c r="B10" s="14" t="s">
        <v>851</v>
      </c>
      <c r="C10" s="14"/>
      <c r="D10" s="14"/>
      <c r="E10" s="78" t="s">
        <v>852</v>
      </c>
      <c r="F10" s="118">
        <v>77070</v>
      </c>
      <c r="G10" s="14" t="s">
        <v>849</v>
      </c>
    </row>
    <row r="11" spans="1:7" ht="23.1" customHeight="1" x14ac:dyDescent="0.25">
      <c r="A11" s="14" t="s">
        <v>853</v>
      </c>
      <c r="B11" s="14" t="s">
        <v>497</v>
      </c>
      <c r="C11" s="14"/>
      <c r="D11" s="14"/>
      <c r="E11" s="327">
        <v>250</v>
      </c>
      <c r="F11" s="118">
        <v>10500</v>
      </c>
      <c r="G11" s="14" t="s">
        <v>854</v>
      </c>
    </row>
    <row r="13" spans="1:7" x14ac:dyDescent="0.25">
      <c r="A13" s="13" t="s">
        <v>6</v>
      </c>
    </row>
  </sheetData>
  <pageMargins left="0.70866141732283472" right="0.70866141732283472" top="0.74803149606299213" bottom="0.74803149606299213" header="0.31496062992125984" footer="0.31496062992125984"/>
  <pageSetup paperSize="5" scale="87" orientation="landscape"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showGridLines="0" zoomScale="95" zoomScaleNormal="95" workbookViewId="0">
      <selection activeCell="D8" sqref="D8:E8"/>
    </sheetView>
  </sheetViews>
  <sheetFormatPr baseColWidth="10" defaultRowHeight="15" x14ac:dyDescent="0.25"/>
  <cols>
    <col min="1" max="1" width="47.85546875" style="2" customWidth="1"/>
    <col min="2" max="2" width="15.85546875" style="2" customWidth="1"/>
    <col min="3" max="3" width="23.42578125" style="2" customWidth="1"/>
    <col min="4" max="4" width="16.42578125" style="2" customWidth="1"/>
    <col min="5" max="5" width="14.42578125" style="2" customWidth="1"/>
    <col min="6" max="6" width="19" style="2" customWidth="1"/>
    <col min="7" max="7" width="41.5703125" style="2" customWidth="1"/>
    <col min="8" max="16384" width="11.42578125" style="2"/>
  </cols>
  <sheetData>
    <row r="1" spans="1:7" x14ac:dyDescent="0.25">
      <c r="A1" s="120"/>
    </row>
    <row r="2" spans="1:7" x14ac:dyDescent="0.25">
      <c r="A2" s="6" t="s">
        <v>875</v>
      </c>
      <c r="G2" s="4" t="s">
        <v>1</v>
      </c>
    </row>
    <row r="3" spans="1:7" ht="12.75" customHeight="1"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18" customHeight="1" x14ac:dyDescent="0.25">
      <c r="A7" s="50" t="s">
        <v>174</v>
      </c>
      <c r="B7" s="11"/>
      <c r="C7" s="26"/>
      <c r="D7" s="26"/>
      <c r="E7" s="26"/>
      <c r="F7" s="11"/>
      <c r="G7" s="11"/>
    </row>
    <row r="8" spans="1:7" ht="18" customHeight="1" x14ac:dyDescent="0.25">
      <c r="A8" s="11" t="s">
        <v>144</v>
      </c>
      <c r="B8" s="11" t="s">
        <v>28</v>
      </c>
      <c r="C8" s="26" t="s">
        <v>1229</v>
      </c>
      <c r="D8" s="84" t="s">
        <v>1230</v>
      </c>
      <c r="E8" s="26" t="s">
        <v>1231</v>
      </c>
      <c r="F8" s="231">
        <v>5241895.54</v>
      </c>
      <c r="G8" s="11" t="s">
        <v>1232</v>
      </c>
    </row>
    <row r="9" spans="1:7" ht="18" customHeight="1" x14ac:dyDescent="0.25">
      <c r="A9" s="11" t="s">
        <v>874</v>
      </c>
      <c r="B9" s="11" t="s">
        <v>28</v>
      </c>
      <c r="C9" s="26" t="s">
        <v>1233</v>
      </c>
      <c r="D9" s="84" t="s">
        <v>1234</v>
      </c>
      <c r="E9" s="26"/>
      <c r="F9" s="231">
        <v>16287275.4</v>
      </c>
      <c r="G9" s="11" t="s">
        <v>1235</v>
      </c>
    </row>
    <row r="10" spans="1:7" ht="18" customHeight="1" x14ac:dyDescent="0.25">
      <c r="A10" s="11" t="s">
        <v>290</v>
      </c>
      <c r="B10" s="11" t="s">
        <v>28</v>
      </c>
      <c r="C10" s="26" t="s">
        <v>1236</v>
      </c>
      <c r="D10" s="84" t="s">
        <v>1237</v>
      </c>
      <c r="E10" s="26"/>
      <c r="F10" s="231">
        <v>3400</v>
      </c>
      <c r="G10" s="11" t="s">
        <v>1235</v>
      </c>
    </row>
    <row r="11" spans="1:7" ht="18" customHeight="1" x14ac:dyDescent="0.25">
      <c r="A11" s="11" t="s">
        <v>873</v>
      </c>
      <c r="B11" s="11" t="s">
        <v>28</v>
      </c>
      <c r="C11" s="26" t="s">
        <v>1238</v>
      </c>
      <c r="D11" s="84" t="s">
        <v>1239</v>
      </c>
      <c r="E11" s="26" t="s">
        <v>1240</v>
      </c>
      <c r="F11" s="231">
        <v>1571745.08</v>
      </c>
      <c r="G11" s="11" t="s">
        <v>1235</v>
      </c>
    </row>
    <row r="12" spans="1:7" ht="18" customHeight="1" x14ac:dyDescent="0.25">
      <c r="A12" s="11" t="s">
        <v>872</v>
      </c>
      <c r="B12" s="11" t="s">
        <v>28</v>
      </c>
      <c r="C12" s="26"/>
      <c r="D12" s="87">
        <v>0.16</v>
      </c>
      <c r="E12" s="26"/>
      <c r="F12" s="231">
        <v>9498858.3100000005</v>
      </c>
      <c r="G12" s="11" t="s">
        <v>1241</v>
      </c>
    </row>
    <row r="13" spans="1:7" ht="18" customHeight="1" x14ac:dyDescent="0.25">
      <c r="A13" s="60" t="s">
        <v>273</v>
      </c>
      <c r="B13" s="11" t="s">
        <v>28</v>
      </c>
      <c r="C13" s="26" t="s">
        <v>1242</v>
      </c>
      <c r="D13" s="84"/>
      <c r="E13" s="219" t="s">
        <v>1904</v>
      </c>
      <c r="F13" s="231">
        <v>3088683.77</v>
      </c>
      <c r="G13" s="11" t="s">
        <v>1243</v>
      </c>
    </row>
    <row r="14" spans="1:7" ht="18" customHeight="1" x14ac:dyDescent="0.25">
      <c r="A14" s="60" t="s">
        <v>871</v>
      </c>
      <c r="B14" s="11" t="s">
        <v>28</v>
      </c>
      <c r="C14" s="26" t="s">
        <v>1244</v>
      </c>
      <c r="D14" s="84"/>
      <c r="E14" s="219" t="s">
        <v>1905</v>
      </c>
      <c r="F14" s="231">
        <v>971973</v>
      </c>
      <c r="G14" s="11" t="s">
        <v>1245</v>
      </c>
    </row>
    <row r="15" spans="1:7" ht="18" customHeight="1" x14ac:dyDescent="0.25">
      <c r="A15" s="60" t="s">
        <v>302</v>
      </c>
      <c r="B15" s="60" t="s">
        <v>28</v>
      </c>
      <c r="C15" s="26"/>
      <c r="D15" s="84"/>
      <c r="E15" s="219" t="s">
        <v>1906</v>
      </c>
      <c r="F15" s="232">
        <v>1627964.61</v>
      </c>
      <c r="G15" s="60" t="s">
        <v>1235</v>
      </c>
    </row>
    <row r="16" spans="1:7" ht="18" customHeight="1" x14ac:dyDescent="0.25">
      <c r="A16" s="60" t="s">
        <v>870</v>
      </c>
      <c r="B16" s="60" t="s">
        <v>28</v>
      </c>
      <c r="C16" s="26"/>
      <c r="D16" s="84"/>
      <c r="E16" s="219" t="s">
        <v>1907</v>
      </c>
      <c r="F16" s="232">
        <v>28911.200000000001</v>
      </c>
      <c r="G16" s="60"/>
    </row>
    <row r="17" spans="1:7" ht="18" customHeight="1" x14ac:dyDescent="0.25">
      <c r="A17" s="60" t="s">
        <v>869</v>
      </c>
      <c r="B17" s="60" t="s">
        <v>28</v>
      </c>
      <c r="C17" s="26"/>
      <c r="D17" s="84"/>
      <c r="E17" s="219" t="s">
        <v>1908</v>
      </c>
      <c r="F17" s="232">
        <v>82267.55</v>
      </c>
      <c r="G17" s="60" t="s">
        <v>1246</v>
      </c>
    </row>
    <row r="18" spans="1:7" ht="18" customHeight="1" x14ac:dyDescent="0.25">
      <c r="A18" s="60" t="s">
        <v>868</v>
      </c>
      <c r="B18" s="11" t="s">
        <v>28</v>
      </c>
      <c r="C18" s="26"/>
      <c r="D18" s="84"/>
      <c r="E18" s="219" t="s">
        <v>1909</v>
      </c>
      <c r="F18" s="231">
        <v>2154347.87</v>
      </c>
      <c r="G18" s="11" t="s">
        <v>1247</v>
      </c>
    </row>
    <row r="19" spans="1:7" ht="18" customHeight="1" x14ac:dyDescent="0.25">
      <c r="A19" s="229" t="s">
        <v>187</v>
      </c>
      <c r="B19" s="11"/>
      <c r="C19" s="26"/>
      <c r="D19" s="84"/>
      <c r="E19" s="26"/>
      <c r="F19" s="231"/>
      <c r="G19" s="11"/>
    </row>
    <row r="20" spans="1:7" ht="18" customHeight="1" x14ac:dyDescent="0.25">
      <c r="A20" s="60" t="s">
        <v>155</v>
      </c>
      <c r="B20" s="60" t="s">
        <v>28</v>
      </c>
      <c r="C20" s="26" t="s">
        <v>1248</v>
      </c>
      <c r="D20" s="84"/>
      <c r="E20" s="219" t="s">
        <v>1910</v>
      </c>
      <c r="F20" s="232">
        <v>544517.43000000005</v>
      </c>
      <c r="G20" s="60" t="s">
        <v>1249</v>
      </c>
    </row>
    <row r="21" spans="1:7" ht="18" customHeight="1" x14ac:dyDescent="0.25">
      <c r="A21" s="60" t="s">
        <v>867</v>
      </c>
      <c r="B21" s="11" t="s">
        <v>28</v>
      </c>
      <c r="C21" s="26" t="s">
        <v>1250</v>
      </c>
      <c r="D21" s="26" t="s">
        <v>1251</v>
      </c>
      <c r="E21" s="219" t="s">
        <v>1911</v>
      </c>
      <c r="F21" s="231">
        <v>3743419.2</v>
      </c>
      <c r="G21" s="11" t="s">
        <v>1252</v>
      </c>
    </row>
    <row r="22" spans="1:7" ht="18" customHeight="1" x14ac:dyDescent="0.25">
      <c r="A22" s="60" t="s">
        <v>866</v>
      </c>
      <c r="B22" s="11" t="s">
        <v>28</v>
      </c>
      <c r="C22" s="26"/>
      <c r="D22" s="84"/>
      <c r="E22" s="219" t="s">
        <v>1912</v>
      </c>
      <c r="F22" s="232">
        <v>450936.5</v>
      </c>
      <c r="G22" s="11" t="s">
        <v>1913</v>
      </c>
    </row>
    <row r="23" spans="1:7" ht="18" customHeight="1" x14ac:dyDescent="0.25">
      <c r="A23" s="60" t="s">
        <v>865</v>
      </c>
      <c r="B23" s="11" t="s">
        <v>28</v>
      </c>
      <c r="C23" s="26"/>
      <c r="D23" s="84"/>
      <c r="E23" s="219" t="s">
        <v>1914</v>
      </c>
      <c r="F23" s="24">
        <v>142.12</v>
      </c>
      <c r="G23" s="11"/>
    </row>
    <row r="24" spans="1:7" ht="18" customHeight="1" x14ac:dyDescent="0.25">
      <c r="A24" s="60" t="s">
        <v>864</v>
      </c>
      <c r="B24" s="60" t="s">
        <v>28</v>
      </c>
      <c r="C24" s="26" t="s">
        <v>1253</v>
      </c>
      <c r="D24" s="84"/>
      <c r="E24" s="219" t="s">
        <v>1915</v>
      </c>
      <c r="F24" s="232">
        <v>546898.5</v>
      </c>
      <c r="G24" s="60" t="s">
        <v>1254</v>
      </c>
    </row>
    <row r="25" spans="1:7" ht="18" customHeight="1" x14ac:dyDescent="0.25">
      <c r="A25" s="60" t="s">
        <v>863</v>
      </c>
      <c r="B25" s="60" t="s">
        <v>28</v>
      </c>
      <c r="C25" s="26" t="s">
        <v>1255</v>
      </c>
      <c r="D25" s="84"/>
      <c r="E25" s="219" t="s">
        <v>1916</v>
      </c>
      <c r="F25" s="232">
        <v>127487</v>
      </c>
      <c r="G25" s="60" t="s">
        <v>1917</v>
      </c>
    </row>
    <row r="26" spans="1:7" ht="18" customHeight="1" x14ac:dyDescent="0.25">
      <c r="A26" s="229" t="s">
        <v>862</v>
      </c>
      <c r="B26" s="11"/>
      <c r="C26" s="26"/>
      <c r="D26" s="84"/>
      <c r="E26" s="26"/>
      <c r="F26" s="24"/>
      <c r="G26" s="11"/>
    </row>
    <row r="27" spans="1:7" ht="18" customHeight="1" x14ac:dyDescent="0.25">
      <c r="A27" s="60" t="s">
        <v>162</v>
      </c>
      <c r="B27" s="11" t="s">
        <v>28</v>
      </c>
      <c r="C27" s="26"/>
      <c r="D27" s="84"/>
      <c r="E27" s="219" t="s">
        <v>1918</v>
      </c>
      <c r="F27" s="231">
        <v>2189481.04</v>
      </c>
      <c r="G27" s="11" t="s">
        <v>1235</v>
      </c>
    </row>
    <row r="28" spans="1:7" ht="18" customHeight="1" x14ac:dyDescent="0.25">
      <c r="A28" s="60" t="s">
        <v>861</v>
      </c>
      <c r="B28" s="60" t="s">
        <v>28</v>
      </c>
      <c r="C28" s="26"/>
      <c r="D28" s="84"/>
      <c r="E28" s="219" t="s">
        <v>1919</v>
      </c>
      <c r="F28" s="232">
        <v>1001924.56</v>
      </c>
      <c r="G28" s="11" t="s">
        <v>1920</v>
      </c>
    </row>
    <row r="29" spans="1:7" ht="18" customHeight="1" x14ac:dyDescent="0.25">
      <c r="A29" s="60" t="s">
        <v>860</v>
      </c>
      <c r="B29" s="60" t="s">
        <v>28</v>
      </c>
      <c r="C29" s="26" t="s">
        <v>1256</v>
      </c>
      <c r="D29" s="84"/>
      <c r="E29" s="219" t="s">
        <v>1921</v>
      </c>
      <c r="F29" s="232">
        <v>154000</v>
      </c>
      <c r="G29" s="11" t="s">
        <v>1257</v>
      </c>
    </row>
    <row r="30" spans="1:7" ht="18" customHeight="1" x14ac:dyDescent="0.25">
      <c r="A30" s="60" t="s">
        <v>859</v>
      </c>
      <c r="B30" s="60" t="s">
        <v>28</v>
      </c>
      <c r="C30" s="26"/>
      <c r="D30" s="84"/>
      <c r="E30" s="219" t="s">
        <v>1922</v>
      </c>
      <c r="F30" s="232">
        <v>1660966.96</v>
      </c>
      <c r="G30" s="11" t="s">
        <v>1258</v>
      </c>
    </row>
    <row r="31" spans="1:7" ht="18" customHeight="1" x14ac:dyDescent="0.25">
      <c r="A31" s="60" t="s">
        <v>858</v>
      </c>
      <c r="B31" s="60" t="s">
        <v>28</v>
      </c>
      <c r="C31" s="26"/>
      <c r="D31" s="84"/>
      <c r="E31" s="219" t="s">
        <v>1923</v>
      </c>
      <c r="F31" s="232">
        <v>408151.41</v>
      </c>
      <c r="G31" s="11" t="s">
        <v>1259</v>
      </c>
    </row>
    <row r="32" spans="1:7" ht="18" customHeight="1" x14ac:dyDescent="0.25">
      <c r="A32" s="60" t="s">
        <v>857</v>
      </c>
      <c r="B32" s="60" t="s">
        <v>28</v>
      </c>
      <c r="C32" s="26"/>
      <c r="D32" s="84"/>
      <c r="E32" s="219" t="s">
        <v>1924</v>
      </c>
      <c r="F32" s="232">
        <v>604581.80000000005</v>
      </c>
      <c r="G32" s="11" t="s">
        <v>1260</v>
      </c>
    </row>
    <row r="33" spans="1:7" ht="18" customHeight="1" x14ac:dyDescent="0.25">
      <c r="A33" s="60" t="s">
        <v>856</v>
      </c>
      <c r="B33" s="60" t="s">
        <v>28</v>
      </c>
      <c r="C33" s="26"/>
      <c r="D33" s="84"/>
      <c r="E33" s="219"/>
      <c r="F33" s="232">
        <v>1209673.3400000001</v>
      </c>
      <c r="G33" s="11"/>
    </row>
    <row r="34" spans="1:7" ht="18" customHeight="1" x14ac:dyDescent="0.25">
      <c r="A34" s="11"/>
      <c r="B34" s="11"/>
      <c r="C34" s="26"/>
      <c r="D34" s="84"/>
      <c r="E34" s="26"/>
      <c r="F34" s="11"/>
      <c r="G34" s="11"/>
    </row>
    <row r="35" spans="1:7" x14ac:dyDescent="0.25">
      <c r="A35" s="121"/>
      <c r="B35" s="121"/>
      <c r="C35" s="230"/>
      <c r="D35" s="230"/>
      <c r="E35" s="230"/>
      <c r="F35" s="13"/>
      <c r="G35" s="121"/>
    </row>
    <row r="36" spans="1:7" x14ac:dyDescent="0.25">
      <c r="A36" s="13" t="s">
        <v>6</v>
      </c>
      <c r="B36" s="13"/>
      <c r="C36" s="13"/>
      <c r="D36" s="13"/>
      <c r="E36" s="13"/>
      <c r="F36" s="13"/>
      <c r="G36" s="183"/>
    </row>
    <row r="37" spans="1:7" x14ac:dyDescent="0.25">
      <c r="A37" s="13"/>
      <c r="B37" s="13"/>
      <c r="C37" s="13"/>
      <c r="D37" s="13"/>
      <c r="E37" s="13"/>
      <c r="F37" s="13"/>
      <c r="G37" s="183"/>
    </row>
    <row r="38" spans="1:7" x14ac:dyDescent="0.25">
      <c r="A38" s="233" t="s">
        <v>1925</v>
      </c>
      <c r="B38" s="233"/>
      <c r="C38" s="233"/>
      <c r="D38" s="233"/>
      <c r="E38" s="233"/>
      <c r="F38" s="13"/>
      <c r="G38" s="183"/>
    </row>
    <row r="39" spans="1:7" x14ac:dyDescent="0.25">
      <c r="A39" s="233" t="s">
        <v>1926</v>
      </c>
      <c r="B39" s="233"/>
      <c r="C39" s="233"/>
      <c r="D39" s="233"/>
      <c r="E39" s="233"/>
      <c r="F39" s="13"/>
      <c r="G39" s="183"/>
    </row>
    <row r="40" spans="1:7" x14ac:dyDescent="0.25">
      <c r="A40" s="233" t="s">
        <v>1927</v>
      </c>
      <c r="B40" s="233"/>
      <c r="C40" s="233"/>
      <c r="D40" s="233"/>
      <c r="E40" s="233"/>
      <c r="F40" s="13"/>
      <c r="G40" s="183"/>
    </row>
    <row r="41" spans="1:7" x14ac:dyDescent="0.25">
      <c r="A41" s="233" t="s">
        <v>1928</v>
      </c>
      <c r="B41" s="233"/>
      <c r="C41" s="233"/>
      <c r="D41" s="233"/>
      <c r="E41" s="233"/>
      <c r="F41" s="13"/>
      <c r="G41" s="183"/>
    </row>
    <row r="42" spans="1:7" x14ac:dyDescent="0.25">
      <c r="A42" s="233" t="s">
        <v>1929</v>
      </c>
      <c r="B42" s="233"/>
      <c r="C42" s="233"/>
      <c r="D42" s="233"/>
      <c r="E42" s="233"/>
      <c r="F42" s="13"/>
      <c r="G42" s="183"/>
    </row>
    <row r="43" spans="1:7" x14ac:dyDescent="0.25">
      <c r="A43" s="233" t="s">
        <v>1930</v>
      </c>
      <c r="B43" s="233"/>
      <c r="C43" s="233"/>
      <c r="D43" s="233"/>
      <c r="E43" s="233"/>
      <c r="F43" s="13"/>
      <c r="G43" s="183"/>
    </row>
    <row r="44" spans="1:7" x14ac:dyDescent="0.25">
      <c r="A44" s="233" t="s">
        <v>1931</v>
      </c>
      <c r="B44" s="233"/>
      <c r="C44" s="233"/>
      <c r="D44" s="233"/>
      <c r="E44" s="233"/>
      <c r="F44" s="13"/>
      <c r="G44" s="183"/>
    </row>
    <row r="45" spans="1:7" x14ac:dyDescent="0.25">
      <c r="A45" s="233" t="s">
        <v>1932</v>
      </c>
      <c r="B45" s="233"/>
      <c r="C45" s="233"/>
      <c r="D45" s="233"/>
      <c r="E45" s="233"/>
      <c r="F45" s="13"/>
      <c r="G45" s="183"/>
    </row>
    <row r="46" spans="1:7" x14ac:dyDescent="0.25">
      <c r="A46" s="233" t="s">
        <v>1933</v>
      </c>
      <c r="B46" s="233"/>
      <c r="C46" s="233"/>
      <c r="D46" s="233"/>
      <c r="E46" s="233"/>
      <c r="F46" s="13"/>
      <c r="G46" s="183"/>
    </row>
    <row r="47" spans="1:7" x14ac:dyDescent="0.25">
      <c r="A47" s="233" t="s">
        <v>1934</v>
      </c>
      <c r="B47" s="233"/>
      <c r="C47" s="233"/>
      <c r="D47" s="233"/>
      <c r="E47" s="233"/>
      <c r="F47" s="13"/>
      <c r="G47" s="183"/>
    </row>
    <row r="48" spans="1:7" x14ac:dyDescent="0.25">
      <c r="A48" s="233" t="s">
        <v>1935</v>
      </c>
      <c r="B48" s="233"/>
      <c r="C48" s="233"/>
      <c r="D48" s="233"/>
      <c r="E48" s="233"/>
      <c r="F48" s="13"/>
      <c r="G48" s="183"/>
    </row>
    <row r="49" spans="1:7" x14ac:dyDescent="0.25">
      <c r="A49" s="233" t="s">
        <v>1936</v>
      </c>
      <c r="B49" s="233"/>
      <c r="C49" s="233"/>
      <c r="D49" s="233"/>
      <c r="E49" s="233"/>
      <c r="F49" s="13"/>
      <c r="G49" s="183"/>
    </row>
    <row r="50" spans="1:7" x14ac:dyDescent="0.25">
      <c r="A50" s="233" t="s">
        <v>1937</v>
      </c>
      <c r="B50" s="233"/>
      <c r="C50" s="233"/>
      <c r="D50" s="233"/>
      <c r="E50" s="233"/>
      <c r="F50" s="13"/>
      <c r="G50" s="183"/>
    </row>
    <row r="51" spans="1:7" x14ac:dyDescent="0.25">
      <c r="A51" s="233" t="s">
        <v>1938</v>
      </c>
      <c r="B51" s="233"/>
      <c r="C51" s="233"/>
      <c r="D51" s="233"/>
      <c r="E51" s="233"/>
      <c r="F51" s="13"/>
      <c r="G51" s="183"/>
    </row>
    <row r="52" spans="1:7" x14ac:dyDescent="0.25">
      <c r="A52" s="233" t="s">
        <v>1939</v>
      </c>
      <c r="B52" s="233"/>
      <c r="C52" s="233"/>
      <c r="D52" s="233"/>
      <c r="E52" s="233"/>
      <c r="F52" s="13"/>
      <c r="G52" s="183"/>
    </row>
    <row r="53" spans="1:7" x14ac:dyDescent="0.25">
      <c r="A53" s="233" t="s">
        <v>1940</v>
      </c>
      <c r="B53" s="233"/>
      <c r="C53" s="233"/>
      <c r="D53" s="233"/>
      <c r="E53" s="233"/>
      <c r="F53" s="13"/>
      <c r="G53" s="183"/>
    </row>
    <row r="54" spans="1:7" x14ac:dyDescent="0.25">
      <c r="A54" s="233" t="s">
        <v>1941</v>
      </c>
      <c r="B54" s="233"/>
      <c r="C54" s="233"/>
      <c r="D54" s="233"/>
      <c r="E54" s="233"/>
      <c r="F54" s="13"/>
      <c r="G54" s="183"/>
    </row>
    <row r="55" spans="1:7" x14ac:dyDescent="0.25">
      <c r="A55" s="233" t="s">
        <v>1942</v>
      </c>
      <c r="B55" s="233"/>
      <c r="C55" s="233"/>
      <c r="D55" s="233"/>
      <c r="E55" s="233"/>
      <c r="F55" s="13"/>
      <c r="G55" s="183"/>
    </row>
    <row r="56" spans="1:7" x14ac:dyDescent="0.25">
      <c r="A56" s="183"/>
      <c r="B56" s="183"/>
      <c r="C56" s="183"/>
      <c r="D56" s="183"/>
      <c r="E56" s="183"/>
      <c r="F56" s="183"/>
      <c r="G56" s="183"/>
    </row>
    <row r="57" spans="1:7" x14ac:dyDescent="0.25">
      <c r="A57" s="183"/>
      <c r="B57" s="183"/>
      <c r="C57" s="183"/>
      <c r="D57" s="183"/>
      <c r="E57" s="183"/>
      <c r="F57" s="183"/>
      <c r="G57" s="183"/>
    </row>
  </sheetData>
  <pageMargins left="0.70866141732283472" right="0.70866141732283472" top="0.74803149606299213" bottom="0.74803149606299213" header="0.31496062992125984" footer="0.31496062992125984"/>
  <pageSetup paperSize="9" scale="53" orientation="landscape"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1"/>
  <sheetViews>
    <sheetView showGridLines="0" topLeftCell="B1" workbookViewId="0">
      <selection activeCell="E9" sqref="E9"/>
    </sheetView>
  </sheetViews>
  <sheetFormatPr baseColWidth="10" defaultRowHeight="15" x14ac:dyDescent="0.25"/>
  <cols>
    <col min="1" max="1" width="47.28515625" style="2" customWidth="1"/>
    <col min="2" max="2" width="19.85546875" style="2" customWidth="1"/>
    <col min="3" max="3" width="22.7109375" style="2" customWidth="1"/>
    <col min="4" max="4" width="16.140625" style="2" customWidth="1"/>
    <col min="5" max="5" width="14.42578125" style="2" customWidth="1"/>
    <col min="6" max="6" width="21" style="2" customWidth="1"/>
    <col min="7" max="7" width="52.7109375" style="2" customWidth="1"/>
    <col min="8" max="16384" width="11.42578125" style="2"/>
  </cols>
  <sheetData>
    <row r="1" spans="1:7" x14ac:dyDescent="0.2">
      <c r="A1" s="409"/>
      <c r="B1" s="13"/>
      <c r="C1" s="13"/>
      <c r="D1" s="13"/>
      <c r="E1" s="13"/>
      <c r="F1" s="13"/>
      <c r="G1" s="410" t="s">
        <v>1</v>
      </c>
    </row>
    <row r="2" spans="1:7" x14ac:dyDescent="0.25">
      <c r="A2" s="6" t="s">
        <v>2507</v>
      </c>
      <c r="B2" s="13"/>
      <c r="C2" s="13"/>
      <c r="D2" s="13"/>
      <c r="E2" s="13"/>
      <c r="F2" s="13"/>
      <c r="G2" s="13"/>
    </row>
    <row r="3" spans="1:7" x14ac:dyDescent="0.25">
      <c r="A3" s="1" t="s">
        <v>0</v>
      </c>
      <c r="B3" s="13"/>
      <c r="C3" s="13"/>
      <c r="D3" s="13"/>
      <c r="E3" s="13"/>
      <c r="F3" s="13"/>
      <c r="G3" s="13"/>
    </row>
    <row r="4" spans="1:7" x14ac:dyDescent="0.25">
      <c r="A4" s="3" t="s">
        <v>33</v>
      </c>
      <c r="B4" s="13"/>
      <c r="C4" s="13"/>
      <c r="D4" s="13"/>
      <c r="E4" s="13"/>
      <c r="F4" s="13"/>
      <c r="G4" s="13"/>
    </row>
    <row r="5" spans="1:7" x14ac:dyDescent="0.25">
      <c r="A5" s="3"/>
      <c r="B5" s="13"/>
      <c r="C5" s="13"/>
      <c r="D5" s="13"/>
      <c r="E5" s="13"/>
      <c r="F5" s="13"/>
      <c r="G5" s="13"/>
    </row>
    <row r="6" spans="1:7" ht="45.75" customHeight="1" x14ac:dyDescent="0.25">
      <c r="A6" s="411" t="s">
        <v>8</v>
      </c>
      <c r="B6" s="412" t="s">
        <v>4</v>
      </c>
      <c r="C6" s="412" t="s">
        <v>7</v>
      </c>
      <c r="D6" s="412" t="s">
        <v>5</v>
      </c>
      <c r="E6" s="411" t="s">
        <v>2</v>
      </c>
      <c r="F6" s="411" t="s">
        <v>3</v>
      </c>
      <c r="G6" s="411" t="s">
        <v>125</v>
      </c>
    </row>
    <row r="7" spans="1:7" ht="15" customHeight="1" x14ac:dyDescent="0.25">
      <c r="A7" s="464" t="s">
        <v>2508</v>
      </c>
      <c r="B7" s="464" t="s">
        <v>145</v>
      </c>
      <c r="C7" s="464" t="s">
        <v>2509</v>
      </c>
      <c r="D7" s="413"/>
      <c r="E7" s="414" t="s">
        <v>2510</v>
      </c>
      <c r="F7" s="467">
        <v>7126691.2599999998</v>
      </c>
      <c r="G7" s="14" t="s">
        <v>2511</v>
      </c>
    </row>
    <row r="8" spans="1:7" ht="15" customHeight="1" x14ac:dyDescent="0.25">
      <c r="A8" s="465"/>
      <c r="B8" s="465"/>
      <c r="C8" s="465"/>
      <c r="D8" s="415">
        <v>2E-3</v>
      </c>
      <c r="E8" s="415"/>
      <c r="F8" s="468"/>
      <c r="G8" s="14" t="s">
        <v>2512</v>
      </c>
    </row>
    <row r="9" spans="1:7" ht="18" customHeight="1" x14ac:dyDescent="0.25">
      <c r="A9" s="466"/>
      <c r="B9" s="466"/>
      <c r="C9" s="466"/>
      <c r="D9" s="416"/>
      <c r="E9" s="417" t="s">
        <v>2513</v>
      </c>
      <c r="F9" s="469"/>
      <c r="G9" s="14" t="s">
        <v>2514</v>
      </c>
    </row>
    <row r="10" spans="1:7" ht="21" customHeight="1" x14ac:dyDescent="0.25">
      <c r="A10" s="11" t="s">
        <v>2515</v>
      </c>
      <c r="B10" s="14" t="s">
        <v>145</v>
      </c>
      <c r="C10" s="14" t="s">
        <v>656</v>
      </c>
      <c r="D10" s="362">
        <v>0.02</v>
      </c>
      <c r="E10" s="11"/>
      <c r="F10" s="41">
        <f>28445563.31+1087429.65+6022832.64+116836.86</f>
        <v>35672662.459999993</v>
      </c>
      <c r="G10" s="11" t="s">
        <v>2516</v>
      </c>
    </row>
    <row r="11" spans="1:7" ht="21" customHeight="1" x14ac:dyDescent="0.25">
      <c r="A11" s="11" t="s">
        <v>2517</v>
      </c>
      <c r="B11" s="14" t="s">
        <v>145</v>
      </c>
      <c r="C11" s="14" t="s">
        <v>2518</v>
      </c>
      <c r="D11" s="362">
        <v>0.16</v>
      </c>
      <c r="E11" s="11"/>
      <c r="F11" s="41">
        <v>7763440.6500000004</v>
      </c>
      <c r="G11" s="11" t="s">
        <v>2519</v>
      </c>
    </row>
    <row r="12" spans="1:7" ht="21" customHeight="1" x14ac:dyDescent="0.25">
      <c r="A12" s="11" t="s">
        <v>2520</v>
      </c>
      <c r="B12" s="14" t="s">
        <v>886</v>
      </c>
      <c r="C12" s="14" t="s">
        <v>289</v>
      </c>
      <c r="D12" s="75" t="s">
        <v>2521</v>
      </c>
      <c r="E12" s="75" t="s">
        <v>2522</v>
      </c>
      <c r="F12" s="41">
        <v>91225806.299999997</v>
      </c>
      <c r="G12" s="11" t="s">
        <v>2523</v>
      </c>
    </row>
    <row r="13" spans="1:7" ht="21" customHeight="1" x14ac:dyDescent="0.25">
      <c r="A13" s="11" t="s">
        <v>2524</v>
      </c>
      <c r="B13" s="14" t="s">
        <v>145</v>
      </c>
      <c r="C13" s="14" t="s">
        <v>234</v>
      </c>
      <c r="D13" s="75" t="s">
        <v>2521</v>
      </c>
      <c r="E13" s="75" t="s">
        <v>2525</v>
      </c>
      <c r="F13" s="41">
        <v>24640</v>
      </c>
      <c r="G13" s="11" t="s">
        <v>2526</v>
      </c>
    </row>
    <row r="14" spans="1:7" ht="15" customHeight="1" x14ac:dyDescent="0.25">
      <c r="A14" s="470" t="s">
        <v>845</v>
      </c>
      <c r="B14" s="465" t="s">
        <v>145</v>
      </c>
      <c r="C14" s="465" t="s">
        <v>2509</v>
      </c>
      <c r="D14" s="413"/>
      <c r="E14" s="407" t="s">
        <v>2527</v>
      </c>
      <c r="F14" s="468">
        <v>3066873.31</v>
      </c>
      <c r="G14" s="14" t="s">
        <v>2511</v>
      </c>
    </row>
    <row r="15" spans="1:7" ht="15" customHeight="1" x14ac:dyDescent="0.25">
      <c r="A15" s="470"/>
      <c r="B15" s="465"/>
      <c r="C15" s="465"/>
      <c r="D15" s="415">
        <v>2E-3</v>
      </c>
      <c r="E15" s="415"/>
      <c r="F15" s="468"/>
      <c r="G15" s="14" t="s">
        <v>2512</v>
      </c>
    </row>
    <row r="16" spans="1:7" ht="18.75" customHeight="1" x14ac:dyDescent="0.25">
      <c r="A16" s="470"/>
      <c r="B16" s="465"/>
      <c r="C16" s="465"/>
      <c r="D16" s="416"/>
      <c r="E16" s="408" t="s">
        <v>2528</v>
      </c>
      <c r="F16" s="468"/>
      <c r="G16" s="14" t="s">
        <v>2514</v>
      </c>
    </row>
    <row r="17" spans="1:7" ht="21" customHeight="1" x14ac:dyDescent="0.25">
      <c r="A17" s="11" t="s">
        <v>2529</v>
      </c>
      <c r="B17" s="14" t="s">
        <v>252</v>
      </c>
      <c r="C17" s="14"/>
      <c r="D17" s="11"/>
      <c r="E17" s="11"/>
      <c r="F17" s="41">
        <v>967087.54</v>
      </c>
      <c r="G17" s="11"/>
    </row>
    <row r="18" spans="1:7" ht="21" customHeight="1" x14ac:dyDescent="0.25">
      <c r="A18" s="11" t="s">
        <v>2530</v>
      </c>
      <c r="B18" s="14" t="s">
        <v>515</v>
      </c>
      <c r="C18" s="14" t="s">
        <v>269</v>
      </c>
      <c r="D18" s="362">
        <v>0.1</v>
      </c>
      <c r="E18" s="11"/>
      <c r="F18" s="41">
        <v>153337</v>
      </c>
      <c r="G18" s="11"/>
    </row>
    <row r="19" spans="1:7" ht="21" customHeight="1" x14ac:dyDescent="0.25">
      <c r="A19" s="11" t="s">
        <v>2531</v>
      </c>
      <c r="B19" s="14" t="s">
        <v>2532</v>
      </c>
      <c r="C19" s="14" t="s">
        <v>2533</v>
      </c>
      <c r="D19" s="363">
        <v>3.0000000000000001E-3</v>
      </c>
      <c r="E19" s="11"/>
      <c r="F19" s="41">
        <v>254085.95</v>
      </c>
      <c r="G19" s="11"/>
    </row>
    <row r="20" spans="1:7" ht="21" customHeight="1" x14ac:dyDescent="0.25">
      <c r="A20" s="11" t="s">
        <v>2534</v>
      </c>
      <c r="B20" s="14" t="s">
        <v>2532</v>
      </c>
      <c r="C20" s="14"/>
      <c r="D20" s="11"/>
      <c r="E20" s="11"/>
      <c r="F20" s="41">
        <f>1699583+595910+1931131.38</f>
        <v>4226624.38</v>
      </c>
      <c r="G20" s="11"/>
    </row>
    <row r="21" spans="1:7" ht="21" customHeight="1" x14ac:dyDescent="0.25">
      <c r="A21" s="11" t="s">
        <v>2535</v>
      </c>
      <c r="B21" s="14" t="s">
        <v>145</v>
      </c>
      <c r="C21" s="14" t="s">
        <v>2536</v>
      </c>
      <c r="D21" s="362">
        <v>0.1</v>
      </c>
      <c r="E21" s="11"/>
      <c r="F21" s="41">
        <v>3051797.03</v>
      </c>
      <c r="G21" s="11"/>
    </row>
  </sheetData>
  <mergeCells count="8">
    <mergeCell ref="A7:A9"/>
    <mergeCell ref="B7:B9"/>
    <mergeCell ref="C7:C9"/>
    <mergeCell ref="F7:F9"/>
    <mergeCell ref="A14:A16"/>
    <mergeCell ref="B14:B16"/>
    <mergeCell ref="C14:C16"/>
    <mergeCell ref="F14:F16"/>
  </mergeCells>
  <pageMargins left="0.70866141732283472" right="0.70866141732283472" top="0.74803149606299213" bottom="0.74803149606299213" header="0.31496062992125984" footer="0.31496062992125984"/>
  <pageSetup paperSize="9" scale="62" orientation="landscape"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5"/>
  <sheetViews>
    <sheetView showGridLines="0" zoomScale="95" zoomScaleNormal="95" workbookViewId="0">
      <selection activeCell="E8" sqref="E8"/>
    </sheetView>
  </sheetViews>
  <sheetFormatPr baseColWidth="10" defaultColWidth="11.42578125" defaultRowHeight="15" x14ac:dyDescent="0.25"/>
  <cols>
    <col min="1" max="1" width="56.42578125" style="2" customWidth="1"/>
    <col min="2" max="2" width="16.5703125" style="2" customWidth="1"/>
    <col min="3" max="3" width="20.28515625" style="2" customWidth="1"/>
    <col min="4" max="4" width="14.42578125" style="31" customWidth="1"/>
    <col min="5" max="5" width="14.42578125" style="32" customWidth="1"/>
    <col min="6" max="6" width="21" style="32" customWidth="1"/>
    <col min="7" max="7" width="39.85546875" style="2" customWidth="1"/>
    <col min="8" max="16384" width="11.42578125" style="2"/>
  </cols>
  <sheetData>
    <row r="2" spans="1:7" x14ac:dyDescent="0.25">
      <c r="A2" s="6" t="s">
        <v>173</v>
      </c>
    </row>
    <row r="3" spans="1:7" x14ac:dyDescent="0.25">
      <c r="A3" s="1" t="s">
        <v>0</v>
      </c>
      <c r="G3" s="4" t="s">
        <v>1</v>
      </c>
    </row>
    <row r="4" spans="1:7" x14ac:dyDescent="0.25">
      <c r="A4" s="3" t="s">
        <v>33</v>
      </c>
    </row>
    <row r="5" spans="1:7" x14ac:dyDescent="0.25">
      <c r="A5" s="1"/>
    </row>
    <row r="7" spans="1:7" ht="45.75" customHeight="1" x14ac:dyDescent="0.25">
      <c r="A7" s="7" t="s">
        <v>8</v>
      </c>
      <c r="B7" s="8" t="s">
        <v>4</v>
      </c>
      <c r="C7" s="8" t="s">
        <v>7</v>
      </c>
      <c r="D7" s="33" t="s">
        <v>5</v>
      </c>
      <c r="E7" s="34" t="s">
        <v>2</v>
      </c>
      <c r="F7" s="34" t="s">
        <v>3</v>
      </c>
      <c r="G7" s="7" t="s">
        <v>125</v>
      </c>
    </row>
    <row r="8" spans="1:7" ht="21.95" customHeight="1" x14ac:dyDescent="0.25">
      <c r="A8" s="464" t="s">
        <v>144</v>
      </c>
      <c r="B8" s="11" t="s">
        <v>145</v>
      </c>
      <c r="C8" s="11" t="s">
        <v>146</v>
      </c>
      <c r="D8" s="35">
        <v>8.0000000000000004E-4</v>
      </c>
      <c r="E8" s="24">
        <v>118</v>
      </c>
      <c r="F8" s="471">
        <v>1036389.21</v>
      </c>
      <c r="G8" s="29" t="s">
        <v>147</v>
      </c>
    </row>
    <row r="9" spans="1:7" ht="21.95" customHeight="1" x14ac:dyDescent="0.25">
      <c r="A9" s="466"/>
      <c r="B9" s="11" t="s">
        <v>145</v>
      </c>
      <c r="C9" s="11" t="s">
        <v>146</v>
      </c>
      <c r="D9" s="35">
        <v>1.6000000000000001E-3</v>
      </c>
      <c r="E9" s="24">
        <v>468</v>
      </c>
      <c r="F9" s="472"/>
      <c r="G9" s="29" t="s">
        <v>148</v>
      </c>
    </row>
    <row r="10" spans="1:7" ht="21.95" customHeight="1" x14ac:dyDescent="0.25">
      <c r="A10" s="11" t="s">
        <v>149</v>
      </c>
      <c r="B10" s="11" t="s">
        <v>145</v>
      </c>
      <c r="C10" s="11" t="s">
        <v>150</v>
      </c>
      <c r="D10" s="35">
        <v>2E-3</v>
      </c>
      <c r="E10" s="24">
        <v>156</v>
      </c>
      <c r="F10" s="20">
        <v>2463529.4300000002</v>
      </c>
      <c r="G10" s="29"/>
    </row>
    <row r="11" spans="1:7" ht="21.95" customHeight="1" x14ac:dyDescent="0.25">
      <c r="A11" s="11" t="s">
        <v>151</v>
      </c>
      <c r="B11" s="11" t="s">
        <v>145</v>
      </c>
      <c r="C11" s="26" t="s">
        <v>152</v>
      </c>
      <c r="D11" s="149"/>
      <c r="E11" s="83"/>
      <c r="F11" s="39">
        <v>127186.44</v>
      </c>
      <c r="G11" s="146"/>
    </row>
    <row r="12" spans="1:7" ht="21.95" customHeight="1" x14ac:dyDescent="0.25">
      <c r="A12" s="11" t="s">
        <v>153</v>
      </c>
      <c r="B12" s="11" t="s">
        <v>145</v>
      </c>
      <c r="C12" s="26"/>
      <c r="D12" s="149"/>
      <c r="E12" s="83"/>
      <c r="F12" s="39">
        <v>334942.8</v>
      </c>
      <c r="G12" s="146"/>
    </row>
    <row r="13" spans="1:7" ht="21.95" customHeight="1" x14ac:dyDescent="0.25">
      <c r="A13" s="11" t="s">
        <v>154</v>
      </c>
      <c r="B13" s="11" t="s">
        <v>145</v>
      </c>
      <c r="C13" s="26"/>
      <c r="D13" s="149"/>
      <c r="E13" s="83">
        <v>156</v>
      </c>
      <c r="F13" s="39">
        <v>8552</v>
      </c>
      <c r="G13" s="146"/>
    </row>
    <row r="14" spans="1:7" ht="21.95" customHeight="1" x14ac:dyDescent="0.25">
      <c r="A14" s="11" t="s">
        <v>155</v>
      </c>
      <c r="B14" s="11" t="s">
        <v>145</v>
      </c>
      <c r="C14" s="26" t="s">
        <v>156</v>
      </c>
      <c r="D14" s="149"/>
      <c r="E14" s="83">
        <v>125</v>
      </c>
      <c r="F14" s="39">
        <v>14125</v>
      </c>
      <c r="G14" s="146"/>
    </row>
    <row r="15" spans="1:7" ht="21.95" customHeight="1" x14ac:dyDescent="0.25">
      <c r="A15" s="11" t="s">
        <v>157</v>
      </c>
      <c r="B15" s="11" t="s">
        <v>145</v>
      </c>
      <c r="C15" s="26" t="s">
        <v>158</v>
      </c>
      <c r="D15" s="149"/>
      <c r="E15" s="83"/>
      <c r="F15" s="39">
        <v>168127.8</v>
      </c>
      <c r="G15" s="146" t="s">
        <v>159</v>
      </c>
    </row>
    <row r="16" spans="1:7" ht="21.95" customHeight="1" x14ac:dyDescent="0.25">
      <c r="A16" s="11" t="s">
        <v>160</v>
      </c>
      <c r="B16" s="11" t="s">
        <v>145</v>
      </c>
      <c r="C16" s="26" t="s">
        <v>161</v>
      </c>
      <c r="D16" s="149">
        <v>1.4E-2</v>
      </c>
      <c r="E16" s="83"/>
      <c r="F16" s="39">
        <v>42977.14</v>
      </c>
      <c r="G16" s="146"/>
    </row>
    <row r="17" spans="1:7" ht="21.95" customHeight="1" x14ac:dyDescent="0.25">
      <c r="A17" s="11" t="s">
        <v>162</v>
      </c>
      <c r="B17" s="11" t="s">
        <v>145</v>
      </c>
      <c r="C17" s="26"/>
      <c r="D17" s="149"/>
      <c r="E17" s="83"/>
      <c r="F17" s="39">
        <v>298957.7</v>
      </c>
      <c r="G17" s="146"/>
    </row>
    <row r="18" spans="1:7" ht="21.95" customHeight="1" x14ac:dyDescent="0.25">
      <c r="A18" s="11" t="s">
        <v>163</v>
      </c>
      <c r="B18" s="11" t="s">
        <v>145</v>
      </c>
      <c r="C18" s="26"/>
      <c r="D18" s="149"/>
      <c r="E18" s="83">
        <v>125</v>
      </c>
      <c r="F18" s="39">
        <v>365185.68</v>
      </c>
      <c r="G18" s="146"/>
    </row>
    <row r="19" spans="1:7" ht="21.95" customHeight="1" x14ac:dyDescent="0.25">
      <c r="A19" s="11" t="s">
        <v>164</v>
      </c>
      <c r="B19" s="11" t="s">
        <v>145</v>
      </c>
      <c r="C19" s="26" t="s">
        <v>165</v>
      </c>
      <c r="D19" s="149">
        <v>0.19</v>
      </c>
      <c r="E19" s="83"/>
      <c r="F19" s="39">
        <v>942642.69</v>
      </c>
      <c r="G19" s="146"/>
    </row>
    <row r="20" spans="1:7" ht="21.95" customHeight="1" x14ac:dyDescent="0.25">
      <c r="A20" s="11" t="s">
        <v>166</v>
      </c>
      <c r="B20" s="11" t="s">
        <v>145</v>
      </c>
      <c r="C20" s="26" t="s">
        <v>167</v>
      </c>
      <c r="D20" s="149">
        <v>0.1</v>
      </c>
      <c r="E20" s="83"/>
      <c r="F20" s="39">
        <v>325016.12</v>
      </c>
      <c r="G20" s="146"/>
    </row>
    <row r="21" spans="1:7" ht="21.95" customHeight="1" x14ac:dyDescent="0.25">
      <c r="A21" s="11" t="s">
        <v>168</v>
      </c>
      <c r="B21" s="11" t="s">
        <v>145</v>
      </c>
      <c r="C21" s="26"/>
      <c r="D21" s="149"/>
      <c r="E21" s="83">
        <v>195</v>
      </c>
      <c r="F21" s="39">
        <v>3440</v>
      </c>
      <c r="G21" s="146"/>
    </row>
    <row r="22" spans="1:7" ht="21.95" customHeight="1" x14ac:dyDescent="0.25">
      <c r="A22" s="11" t="s">
        <v>169</v>
      </c>
      <c r="B22" s="11" t="s">
        <v>145</v>
      </c>
      <c r="C22" s="26"/>
      <c r="D22" s="149"/>
      <c r="E22" s="83"/>
      <c r="F22" s="39">
        <v>451669.51</v>
      </c>
      <c r="G22" s="146" t="s">
        <v>170</v>
      </c>
    </row>
    <row r="23" spans="1:7" ht="21.95" customHeight="1" x14ac:dyDescent="0.25">
      <c r="A23" s="11" t="s">
        <v>171</v>
      </c>
      <c r="B23" s="11" t="s">
        <v>145</v>
      </c>
      <c r="C23" s="26" t="s">
        <v>172</v>
      </c>
      <c r="D23" s="149"/>
      <c r="E23" s="83">
        <v>95</v>
      </c>
      <c r="F23" s="39">
        <v>48064.12</v>
      </c>
      <c r="G23" s="146"/>
    </row>
    <row r="25" spans="1:7" x14ac:dyDescent="0.25">
      <c r="A25" s="13" t="s">
        <v>6</v>
      </c>
    </row>
  </sheetData>
  <mergeCells count="2">
    <mergeCell ref="A8:A9"/>
    <mergeCell ref="F8:F9"/>
  </mergeCells>
  <pageMargins left="0.70866141732283472" right="0.70866141732283472" top="0.74803149606299213" bottom="0.74803149606299213" header="0.31496062992125984" footer="0.31496062992125984"/>
  <pageSetup paperSize="9" scale="71"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zoomScale="95" zoomScaleNormal="95" workbookViewId="0">
      <selection activeCell="D7" sqref="D7:E7"/>
    </sheetView>
  </sheetViews>
  <sheetFormatPr baseColWidth="10" defaultRowHeight="15" x14ac:dyDescent="0.25"/>
  <cols>
    <col min="1" max="1" width="54.5703125" style="2" customWidth="1"/>
    <col min="2" max="2" width="18.42578125" style="2" customWidth="1"/>
    <col min="3" max="3" width="19.42578125" style="2" customWidth="1"/>
    <col min="4" max="5" width="14.42578125" style="2" customWidth="1"/>
    <col min="6" max="6" width="21" style="2" customWidth="1"/>
    <col min="7" max="7" width="39.85546875" style="2" customWidth="1"/>
    <col min="8" max="16384" width="11.42578125" style="2"/>
  </cols>
  <sheetData>
    <row r="2" spans="1:7" x14ac:dyDescent="0.25">
      <c r="A2" s="6" t="s">
        <v>1665</v>
      </c>
      <c r="G2" s="4" t="s">
        <v>1</v>
      </c>
    </row>
    <row r="3" spans="1:7" x14ac:dyDescent="0.25">
      <c r="A3" s="1" t="s">
        <v>0</v>
      </c>
    </row>
    <row r="4" spans="1:7" x14ac:dyDescent="0.25">
      <c r="A4" s="3" t="s">
        <v>33</v>
      </c>
    </row>
    <row r="6" spans="1:7" ht="49.5" customHeight="1" x14ac:dyDescent="0.25">
      <c r="A6" s="7" t="s">
        <v>8</v>
      </c>
      <c r="B6" s="8" t="s">
        <v>4</v>
      </c>
      <c r="C6" s="8" t="s">
        <v>7</v>
      </c>
      <c r="D6" s="33" t="s">
        <v>5</v>
      </c>
      <c r="E6" s="34" t="s">
        <v>2</v>
      </c>
      <c r="F6" s="34" t="s">
        <v>3</v>
      </c>
      <c r="G6" s="7" t="s">
        <v>125</v>
      </c>
    </row>
    <row r="7" spans="1:7" ht="20.100000000000001" customHeight="1" x14ac:dyDescent="0.25">
      <c r="A7" s="11" t="s">
        <v>144</v>
      </c>
      <c r="B7" s="11" t="s">
        <v>202</v>
      </c>
      <c r="C7" s="11" t="s">
        <v>1664</v>
      </c>
      <c r="D7" s="26" t="s">
        <v>1224</v>
      </c>
      <c r="E7" s="26"/>
      <c r="F7" s="101">
        <v>738484.32</v>
      </c>
      <c r="G7" s="11"/>
    </row>
    <row r="8" spans="1:7" ht="20.100000000000001" customHeight="1" x14ac:dyDescent="0.25">
      <c r="A8" s="11" t="s">
        <v>1663</v>
      </c>
      <c r="B8" s="11" t="s">
        <v>202</v>
      </c>
      <c r="C8" s="11" t="s">
        <v>1662</v>
      </c>
      <c r="D8" s="26" t="s">
        <v>1661</v>
      </c>
      <c r="E8" s="26"/>
      <c r="F8" s="101">
        <v>2661492.12</v>
      </c>
      <c r="G8" s="11"/>
    </row>
    <row r="9" spans="1:7" ht="20.100000000000001" customHeight="1" x14ac:dyDescent="0.25">
      <c r="A9" s="11" t="s">
        <v>513</v>
      </c>
      <c r="B9" s="11" t="s">
        <v>145</v>
      </c>
      <c r="C9" s="11" t="s">
        <v>1644</v>
      </c>
      <c r="D9" s="26"/>
      <c r="E9" s="26"/>
      <c r="F9" s="101">
        <v>37211</v>
      </c>
      <c r="G9" s="11"/>
    </row>
    <row r="10" spans="1:7" ht="20.100000000000001" customHeight="1" x14ac:dyDescent="0.25">
      <c r="A10" s="11" t="s">
        <v>869</v>
      </c>
      <c r="B10" s="11" t="s">
        <v>145</v>
      </c>
      <c r="C10" s="11" t="s">
        <v>1644</v>
      </c>
      <c r="D10" s="26"/>
      <c r="E10" s="26"/>
      <c r="F10" s="101">
        <v>7400</v>
      </c>
      <c r="G10" s="11"/>
    </row>
    <row r="11" spans="1:7" ht="20.100000000000001" customHeight="1" x14ac:dyDescent="0.25">
      <c r="A11" s="11" t="s">
        <v>302</v>
      </c>
      <c r="B11" s="11" t="s">
        <v>145</v>
      </c>
      <c r="C11" s="11" t="s">
        <v>1660</v>
      </c>
      <c r="D11" s="26"/>
      <c r="E11" s="26"/>
      <c r="F11" s="101">
        <v>295242.23999999999</v>
      </c>
      <c r="G11" s="11"/>
    </row>
    <row r="12" spans="1:7" ht="20.100000000000001" customHeight="1" x14ac:dyDescent="0.25">
      <c r="A12" s="11" t="s">
        <v>1659</v>
      </c>
      <c r="B12" s="11" t="s">
        <v>145</v>
      </c>
      <c r="C12" s="11" t="s">
        <v>1658</v>
      </c>
      <c r="D12" s="26"/>
      <c r="E12" s="26"/>
      <c r="F12" s="101">
        <v>10180</v>
      </c>
      <c r="G12" s="11"/>
    </row>
    <row r="13" spans="1:7" ht="20.100000000000001" customHeight="1" x14ac:dyDescent="0.25">
      <c r="A13" s="11" t="s">
        <v>1657</v>
      </c>
      <c r="B13" s="11" t="s">
        <v>145</v>
      </c>
      <c r="C13" s="11" t="s">
        <v>1656</v>
      </c>
      <c r="D13" s="26"/>
      <c r="E13" s="26"/>
      <c r="F13" s="101">
        <v>2671385.92</v>
      </c>
      <c r="G13" s="11"/>
    </row>
    <row r="14" spans="1:7" ht="20.100000000000001" customHeight="1" x14ac:dyDescent="0.25">
      <c r="A14" s="11" t="s">
        <v>1655</v>
      </c>
      <c r="B14" s="11" t="s">
        <v>145</v>
      </c>
      <c r="C14" s="11" t="s">
        <v>1654</v>
      </c>
      <c r="D14" s="26"/>
      <c r="E14" s="26"/>
      <c r="F14" s="101">
        <v>63353.67</v>
      </c>
      <c r="G14" s="11"/>
    </row>
    <row r="15" spans="1:7" ht="20.100000000000001" customHeight="1" x14ac:dyDescent="0.25">
      <c r="A15" s="11" t="s">
        <v>162</v>
      </c>
      <c r="B15" s="11" t="s">
        <v>145</v>
      </c>
      <c r="C15" s="11" t="s">
        <v>1654</v>
      </c>
      <c r="D15" s="26"/>
      <c r="E15" s="26"/>
      <c r="F15" s="101">
        <v>151450</v>
      </c>
      <c r="G15" s="11"/>
    </row>
    <row r="16" spans="1:7" ht="20.100000000000001" customHeight="1" x14ac:dyDescent="0.25">
      <c r="A16" s="11" t="s">
        <v>1653</v>
      </c>
      <c r="B16" s="11" t="s">
        <v>145</v>
      </c>
      <c r="C16" s="11" t="s">
        <v>1652</v>
      </c>
      <c r="D16" s="26">
        <v>10</v>
      </c>
      <c r="E16" s="26"/>
      <c r="F16" s="101">
        <v>321851.23</v>
      </c>
      <c r="G16" s="11"/>
    </row>
    <row r="17" spans="1:7" ht="20.100000000000001" customHeight="1" x14ac:dyDescent="0.25">
      <c r="A17" s="11" t="s">
        <v>1651</v>
      </c>
      <c r="B17" s="11" t="s">
        <v>145</v>
      </c>
      <c r="C17" s="11" t="s">
        <v>1650</v>
      </c>
      <c r="D17" s="26"/>
      <c r="E17" s="26"/>
      <c r="F17" s="101">
        <v>278082.95</v>
      </c>
      <c r="G17" s="11"/>
    </row>
    <row r="18" spans="1:7" ht="20.100000000000001" customHeight="1" x14ac:dyDescent="0.25">
      <c r="A18" s="11" t="s">
        <v>1649</v>
      </c>
      <c r="B18" s="11" t="s">
        <v>145</v>
      </c>
      <c r="C18" s="11" t="s">
        <v>1648</v>
      </c>
      <c r="D18" s="26"/>
      <c r="E18" s="26"/>
      <c r="F18" s="101">
        <v>30295.67</v>
      </c>
      <c r="G18" s="11"/>
    </row>
    <row r="19" spans="1:7" ht="20.100000000000001" customHeight="1" x14ac:dyDescent="0.25">
      <c r="A19" s="11" t="s">
        <v>1647</v>
      </c>
      <c r="B19" s="11" t="s">
        <v>145</v>
      </c>
      <c r="C19" s="11" t="s">
        <v>1646</v>
      </c>
      <c r="D19" s="26"/>
      <c r="E19" s="26"/>
      <c r="F19" s="101">
        <v>996570.96</v>
      </c>
      <c r="G19" s="11"/>
    </row>
    <row r="20" spans="1:7" ht="20.100000000000001" customHeight="1" x14ac:dyDescent="0.25">
      <c r="A20" s="11" t="s">
        <v>1645</v>
      </c>
      <c r="B20" s="11" t="s">
        <v>145</v>
      </c>
      <c r="C20" s="11" t="s">
        <v>1644</v>
      </c>
      <c r="D20" s="26"/>
      <c r="E20" s="26"/>
      <c r="F20" s="101">
        <v>99415</v>
      </c>
      <c r="G20" s="11"/>
    </row>
    <row r="21" spans="1:7" ht="20.100000000000001" customHeight="1" x14ac:dyDescent="0.25">
      <c r="A21" s="11" t="s">
        <v>1643</v>
      </c>
      <c r="B21" s="11" t="s">
        <v>145</v>
      </c>
      <c r="C21" s="11" t="s">
        <v>1642</v>
      </c>
      <c r="D21" s="26"/>
      <c r="E21" s="26"/>
      <c r="F21" s="101">
        <v>2606399.77</v>
      </c>
      <c r="G21" s="11"/>
    </row>
    <row r="22" spans="1:7" ht="20.100000000000001" customHeight="1" x14ac:dyDescent="0.25">
      <c r="A22" s="11" t="s">
        <v>1641</v>
      </c>
      <c r="B22" s="11" t="s">
        <v>145</v>
      </c>
      <c r="C22" s="11" t="s">
        <v>1640</v>
      </c>
      <c r="D22" s="26"/>
      <c r="E22" s="26"/>
      <c r="F22" s="101">
        <v>1875834.85</v>
      </c>
      <c r="G22" s="11"/>
    </row>
    <row r="23" spans="1:7" x14ac:dyDescent="0.25">
      <c r="B23" s="13"/>
      <c r="C23" s="13"/>
      <c r="D23" s="13"/>
      <c r="E23" s="13"/>
      <c r="F23" s="139"/>
      <c r="G23" s="13"/>
    </row>
    <row r="24" spans="1:7" x14ac:dyDescent="0.25">
      <c r="A24" s="13" t="s">
        <v>6</v>
      </c>
      <c r="F24" s="94"/>
    </row>
    <row r="25" spans="1:7" x14ac:dyDescent="0.25">
      <c r="F25" s="94"/>
    </row>
    <row r="26" spans="1:7" x14ac:dyDescent="0.25">
      <c r="F26" s="94"/>
    </row>
  </sheetData>
  <pageMargins left="0.70866141732283472" right="0.70866141732283472" top="0.74803149606299213" bottom="0.74803149606299213" header="0.31496062992125984" footer="0.31496062992125984"/>
  <pageSetup paperSize="9" scale="7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7"/>
  <sheetViews>
    <sheetView showGridLines="0" zoomScale="95" zoomScaleNormal="95" workbookViewId="0">
      <selection activeCell="D7" sqref="D7:E7"/>
    </sheetView>
  </sheetViews>
  <sheetFormatPr baseColWidth="10" defaultColWidth="11.42578125" defaultRowHeight="15" x14ac:dyDescent="0.25"/>
  <cols>
    <col min="1" max="1" width="57.7109375" style="2" customWidth="1"/>
    <col min="2" max="2" width="16.42578125" style="2" customWidth="1"/>
    <col min="3" max="3" width="39.5703125" style="2" customWidth="1"/>
    <col min="4" max="4" width="25.7109375" style="2" customWidth="1"/>
    <col min="5" max="5" width="33" style="2" customWidth="1"/>
    <col min="6" max="6" width="21.5703125" style="2" customWidth="1"/>
    <col min="7" max="7" width="59.5703125" style="2" customWidth="1"/>
    <col min="8" max="16384" width="11.42578125" style="2"/>
  </cols>
  <sheetData>
    <row r="2" spans="1:7" x14ac:dyDescent="0.25">
      <c r="A2" s="6" t="s">
        <v>504</v>
      </c>
      <c r="G2" s="4" t="s">
        <v>1</v>
      </c>
    </row>
    <row r="3" spans="1:7" x14ac:dyDescent="0.25">
      <c r="A3" s="1" t="s">
        <v>0</v>
      </c>
    </row>
    <row r="4" spans="1:7" x14ac:dyDescent="0.25">
      <c r="A4" s="3" t="s">
        <v>33</v>
      </c>
    </row>
    <row r="6" spans="1:7" ht="45.75" customHeight="1" x14ac:dyDescent="0.25">
      <c r="A6" s="7" t="s">
        <v>8</v>
      </c>
      <c r="B6" s="8" t="s">
        <v>4</v>
      </c>
      <c r="C6" s="8" t="s">
        <v>7</v>
      </c>
      <c r="D6" s="33" t="s">
        <v>5</v>
      </c>
      <c r="E6" s="34" t="s">
        <v>2</v>
      </c>
      <c r="F6" s="34" t="s">
        <v>3</v>
      </c>
      <c r="G6" s="7" t="s">
        <v>475</v>
      </c>
    </row>
    <row r="7" spans="1:7" ht="23.1" customHeight="1" x14ac:dyDescent="0.25">
      <c r="A7" s="11" t="s">
        <v>476</v>
      </c>
      <c r="B7" s="11" t="s">
        <v>202</v>
      </c>
      <c r="C7" s="11" t="s">
        <v>477</v>
      </c>
      <c r="D7" s="11" t="s">
        <v>478</v>
      </c>
      <c r="E7" s="11" t="s">
        <v>479</v>
      </c>
      <c r="F7" s="41">
        <f>2440999.85+1467724.48</f>
        <v>3908724.33</v>
      </c>
      <c r="G7" s="11" t="s">
        <v>480</v>
      </c>
    </row>
    <row r="8" spans="1:7" ht="23.1" customHeight="1" x14ac:dyDescent="0.25">
      <c r="A8" s="11" t="s">
        <v>481</v>
      </c>
      <c r="B8" s="11" t="s">
        <v>482</v>
      </c>
      <c r="C8" s="11" t="s">
        <v>483</v>
      </c>
      <c r="D8" s="19">
        <v>5.0000000000000001E-3</v>
      </c>
      <c r="E8" s="11"/>
      <c r="F8" s="41">
        <v>106366.07</v>
      </c>
      <c r="G8" s="11"/>
    </row>
    <row r="9" spans="1:7" ht="23.1" customHeight="1" x14ac:dyDescent="0.25">
      <c r="A9" s="11" t="s">
        <v>484</v>
      </c>
      <c r="B9" s="11" t="s">
        <v>145</v>
      </c>
      <c r="C9" s="11" t="s">
        <v>485</v>
      </c>
      <c r="D9" s="76">
        <v>1.6E-2</v>
      </c>
      <c r="E9" s="11"/>
      <c r="F9" s="41">
        <v>19124959.949999999</v>
      </c>
      <c r="G9" s="11"/>
    </row>
    <row r="10" spans="1:7" ht="23.1" customHeight="1" x14ac:dyDescent="0.25">
      <c r="A10" s="11" t="s">
        <v>486</v>
      </c>
      <c r="B10" s="11" t="s">
        <v>145</v>
      </c>
      <c r="C10" s="11" t="s">
        <v>487</v>
      </c>
      <c r="D10" s="14" t="s">
        <v>488</v>
      </c>
      <c r="E10" s="11" t="s">
        <v>489</v>
      </c>
      <c r="F10" s="41">
        <v>10245363.59</v>
      </c>
      <c r="G10" s="11"/>
    </row>
    <row r="11" spans="1:7" ht="23.1" customHeight="1" x14ac:dyDescent="0.25">
      <c r="A11" s="11" t="s">
        <v>490</v>
      </c>
      <c r="B11" s="11" t="s">
        <v>491</v>
      </c>
      <c r="C11" s="11" t="s">
        <v>492</v>
      </c>
      <c r="D11" s="19">
        <v>3.0000000000000001E-3</v>
      </c>
      <c r="E11" s="11"/>
      <c r="F11" s="41">
        <v>127968.87</v>
      </c>
      <c r="G11" s="11" t="s">
        <v>493</v>
      </c>
    </row>
    <row r="12" spans="1:7" ht="23.1" customHeight="1" x14ac:dyDescent="0.25">
      <c r="A12" s="11" t="s">
        <v>494</v>
      </c>
      <c r="B12" s="11" t="s">
        <v>252</v>
      </c>
      <c r="C12" s="11" t="s">
        <v>495</v>
      </c>
      <c r="D12" s="14" t="s">
        <v>488</v>
      </c>
      <c r="E12" s="11"/>
      <c r="F12" s="41">
        <v>81591</v>
      </c>
      <c r="G12" s="11"/>
    </row>
    <row r="13" spans="1:7" ht="23.1" customHeight="1" x14ac:dyDescent="0.25">
      <c r="A13" s="11" t="s">
        <v>496</v>
      </c>
      <c r="B13" s="11" t="s">
        <v>497</v>
      </c>
      <c r="C13" s="11" t="s">
        <v>498</v>
      </c>
      <c r="D13" s="18">
        <v>0.1</v>
      </c>
      <c r="E13" s="75" t="s">
        <v>488</v>
      </c>
      <c r="F13" s="41">
        <v>29238</v>
      </c>
      <c r="G13" s="11"/>
    </row>
    <row r="14" spans="1:7" ht="23.1" customHeight="1" x14ac:dyDescent="0.25">
      <c r="A14" s="11" t="s">
        <v>155</v>
      </c>
      <c r="B14" s="11" t="s">
        <v>497</v>
      </c>
      <c r="C14" s="11" t="s">
        <v>499</v>
      </c>
      <c r="D14" s="14" t="s">
        <v>488</v>
      </c>
      <c r="E14" s="11" t="s">
        <v>500</v>
      </c>
      <c r="F14" s="41">
        <v>14429</v>
      </c>
      <c r="G14" s="11"/>
    </row>
    <row r="15" spans="1:7" ht="23.1" customHeight="1" x14ac:dyDescent="0.25">
      <c r="A15" s="11" t="s">
        <v>501</v>
      </c>
      <c r="B15" s="11" t="s">
        <v>252</v>
      </c>
      <c r="C15" s="11" t="s">
        <v>502</v>
      </c>
      <c r="D15" s="14" t="s">
        <v>488</v>
      </c>
      <c r="E15" s="11" t="s">
        <v>503</v>
      </c>
      <c r="F15" s="41">
        <f>14691.42+116990.96</f>
        <v>131682.38</v>
      </c>
      <c r="G15" s="11" t="s">
        <v>505</v>
      </c>
    </row>
    <row r="17" spans="1:1" x14ac:dyDescent="0.25">
      <c r="A17" s="13" t="s">
        <v>6</v>
      </c>
    </row>
  </sheetData>
  <pageMargins left="0.70866141732283472" right="0.70866141732283472" top="0.74803149606299213" bottom="0.74803149606299213" header="0.31496062992125984" footer="0.31496062992125984"/>
  <pageSetup paperSize="9" scale="51" orientation="landscape"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7"/>
  <sheetViews>
    <sheetView showGridLines="0" workbookViewId="0">
      <selection activeCell="C10" sqref="C10"/>
    </sheetView>
  </sheetViews>
  <sheetFormatPr baseColWidth="10" defaultRowHeight="15" x14ac:dyDescent="0.25"/>
  <cols>
    <col min="1" max="1" width="44.42578125" style="2" customWidth="1"/>
    <col min="2" max="2" width="16.5703125" style="2" customWidth="1"/>
    <col min="3" max="3" width="29" style="2" customWidth="1"/>
    <col min="4" max="4" width="15" style="5" customWidth="1"/>
    <col min="5" max="5" width="18" style="2" customWidth="1"/>
    <col min="6" max="6" width="15.140625" style="2" customWidth="1"/>
    <col min="7" max="7" width="22.42578125" style="2" customWidth="1"/>
    <col min="8" max="16384" width="11.42578125" style="2"/>
  </cols>
  <sheetData>
    <row r="1" spans="1:7" x14ac:dyDescent="0.25">
      <c r="A1" s="1"/>
      <c r="G1" s="4" t="s">
        <v>1</v>
      </c>
    </row>
    <row r="2" spans="1:7" x14ac:dyDescent="0.25">
      <c r="A2" s="6" t="s">
        <v>2445</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0.100000000000001" customHeight="1" x14ac:dyDescent="0.3">
      <c r="A7" s="11" t="s">
        <v>2435</v>
      </c>
      <c r="B7" s="11" t="s">
        <v>2436</v>
      </c>
      <c r="C7" s="11"/>
      <c r="D7" s="75"/>
      <c r="E7" s="77">
        <v>30</v>
      </c>
      <c r="F7" s="368">
        <v>144743</v>
      </c>
      <c r="G7" s="11"/>
    </row>
    <row r="8" spans="1:7" ht="20.100000000000001" customHeight="1" x14ac:dyDescent="0.3">
      <c r="A8" s="11" t="s">
        <v>2437</v>
      </c>
      <c r="B8" s="11" t="s">
        <v>1383</v>
      </c>
      <c r="C8" s="11"/>
      <c r="D8" s="75"/>
      <c r="E8" s="77">
        <v>200</v>
      </c>
      <c r="F8" s="368">
        <v>157874</v>
      </c>
      <c r="G8" s="11"/>
    </row>
    <row r="9" spans="1:7" ht="20.100000000000001" customHeight="1" x14ac:dyDescent="0.3">
      <c r="A9" s="11" t="s">
        <v>2438</v>
      </c>
      <c r="B9" s="11" t="s">
        <v>1157</v>
      </c>
      <c r="C9" s="75"/>
      <c r="D9" s="75"/>
      <c r="E9" s="77">
        <v>400</v>
      </c>
      <c r="F9" s="368">
        <v>73111</v>
      </c>
      <c r="G9" s="11"/>
    </row>
    <row r="10" spans="1:7" ht="20.100000000000001" customHeight="1" x14ac:dyDescent="0.3">
      <c r="A10" s="11" t="s">
        <v>2439</v>
      </c>
      <c r="B10" s="11" t="s">
        <v>1157</v>
      </c>
      <c r="C10" s="11" t="s">
        <v>2440</v>
      </c>
      <c r="D10" s="362"/>
      <c r="E10" s="122"/>
      <c r="F10" s="368">
        <v>184432.27</v>
      </c>
      <c r="G10" s="11"/>
    </row>
    <row r="11" spans="1:7" ht="20.100000000000001" customHeight="1" x14ac:dyDescent="0.3">
      <c r="A11" s="11" t="s">
        <v>2441</v>
      </c>
      <c r="B11" s="11" t="s">
        <v>1157</v>
      </c>
      <c r="C11" s="11" t="s">
        <v>780</v>
      </c>
      <c r="D11" s="75"/>
      <c r="E11" s="122" t="s">
        <v>2442</v>
      </c>
      <c r="F11" s="368">
        <v>176362</v>
      </c>
      <c r="G11" s="11"/>
    </row>
    <row r="12" spans="1:7" ht="20.100000000000001" customHeight="1" x14ac:dyDescent="0.3">
      <c r="A12" s="11" t="s">
        <v>2443</v>
      </c>
      <c r="B12" s="11" t="s">
        <v>1157</v>
      </c>
      <c r="C12" s="11" t="s">
        <v>780</v>
      </c>
      <c r="D12" s="75"/>
      <c r="E12" s="122" t="s">
        <v>2444</v>
      </c>
      <c r="F12" s="368">
        <v>20301</v>
      </c>
      <c r="G12" s="11"/>
    </row>
    <row r="13" spans="1:7" ht="20.100000000000001" customHeight="1" x14ac:dyDescent="0.25">
      <c r="A13" s="11"/>
      <c r="B13" s="11"/>
      <c r="C13" s="11"/>
      <c r="D13" s="75"/>
      <c r="E13" s="122"/>
      <c r="F13" s="122"/>
      <c r="G13" s="11"/>
    </row>
    <row r="15" spans="1:7" x14ac:dyDescent="0.25">
      <c r="A15" s="13" t="s">
        <v>6</v>
      </c>
    </row>
    <row r="17" spans="7:7" x14ac:dyDescent="0.25">
      <c r="G17" s="32"/>
    </row>
  </sheetData>
  <pageMargins left="0.70866141732283472" right="0.70866141732283472" top="0.74803149606299213" bottom="0.74803149606299213" header="0.31496062992125984" footer="0.31496062992125984"/>
  <pageSetup paperSize="9" scale="81"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zoomScale="95" zoomScaleNormal="95" workbookViewId="0">
      <selection activeCell="E8" sqref="E8"/>
    </sheetView>
  </sheetViews>
  <sheetFormatPr baseColWidth="10" defaultRowHeight="15" x14ac:dyDescent="0.25"/>
  <cols>
    <col min="1" max="1" width="46.7109375" style="2" customWidth="1"/>
    <col min="2" max="2" width="17.42578125" style="2" customWidth="1"/>
    <col min="3" max="3" width="16.7109375" style="2" customWidth="1"/>
    <col min="4" max="4" width="14.42578125" style="2" customWidth="1"/>
    <col min="5" max="5" width="12.42578125" style="2" customWidth="1"/>
    <col min="6" max="6" width="19" style="2" customWidth="1"/>
    <col min="7" max="7" width="39.85546875" style="2" customWidth="1"/>
    <col min="8" max="16384" width="11.42578125" style="2"/>
  </cols>
  <sheetData>
    <row r="1" spans="1:7" x14ac:dyDescent="0.25">
      <c r="A1" s="1"/>
      <c r="G1" s="4" t="s">
        <v>1</v>
      </c>
    </row>
    <row r="2" spans="1:7" x14ac:dyDescent="0.25">
      <c r="A2" s="1"/>
      <c r="G2" s="4"/>
    </row>
    <row r="3" spans="1:7" x14ac:dyDescent="0.25">
      <c r="A3" s="6" t="s">
        <v>2282</v>
      </c>
    </row>
    <row r="4" spans="1:7" x14ac:dyDescent="0.25">
      <c r="A4" s="1" t="s">
        <v>0</v>
      </c>
    </row>
    <row r="5" spans="1:7" x14ac:dyDescent="0.25">
      <c r="A5" s="3" t="s">
        <v>33</v>
      </c>
    </row>
    <row r="6" spans="1:7" x14ac:dyDescent="0.25">
      <c r="A6" s="3"/>
    </row>
    <row r="7" spans="1:7" ht="45.75" customHeight="1" x14ac:dyDescent="0.25">
      <c r="A7" s="9" t="s">
        <v>8</v>
      </c>
      <c r="B7" s="10" t="s">
        <v>4</v>
      </c>
      <c r="C7" s="10" t="s">
        <v>7</v>
      </c>
      <c r="D7" s="10" t="s">
        <v>5</v>
      </c>
      <c r="E7" s="9" t="s">
        <v>2</v>
      </c>
      <c r="F7" s="9" t="s">
        <v>3</v>
      </c>
      <c r="G7" s="9" t="s">
        <v>125</v>
      </c>
    </row>
    <row r="8" spans="1:7" ht="20.100000000000001" customHeight="1" x14ac:dyDescent="0.25">
      <c r="A8" s="26" t="s">
        <v>2328</v>
      </c>
      <c r="B8" s="26" t="s">
        <v>202</v>
      </c>
      <c r="C8" s="26"/>
      <c r="D8" s="26"/>
      <c r="E8" s="26" t="s">
        <v>2277</v>
      </c>
      <c r="F8" s="39">
        <v>348800</v>
      </c>
      <c r="G8" s="88"/>
    </row>
    <row r="9" spans="1:7" ht="20.100000000000001" customHeight="1" x14ac:dyDescent="0.25">
      <c r="A9" s="26" t="s">
        <v>2329</v>
      </c>
      <c r="B9" s="26" t="s">
        <v>202</v>
      </c>
      <c r="C9" s="26"/>
      <c r="D9" s="26"/>
      <c r="E9" s="26" t="s">
        <v>2277</v>
      </c>
      <c r="F9" s="39">
        <v>219260</v>
      </c>
      <c r="G9" s="88"/>
    </row>
    <row r="10" spans="1:7" ht="20.100000000000001" customHeight="1" x14ac:dyDescent="0.25">
      <c r="A10" s="26" t="s">
        <v>2278</v>
      </c>
      <c r="B10" s="26"/>
      <c r="C10" s="26"/>
      <c r="D10" s="26"/>
      <c r="E10" s="26" t="s">
        <v>2277</v>
      </c>
      <c r="F10" s="39">
        <v>107025</v>
      </c>
      <c r="G10" s="88"/>
    </row>
    <row r="11" spans="1:7" ht="20.100000000000001" customHeight="1" x14ac:dyDescent="0.25">
      <c r="A11" s="26" t="s">
        <v>2279</v>
      </c>
      <c r="B11" s="26"/>
      <c r="C11" s="26"/>
      <c r="D11" s="26"/>
      <c r="E11" s="26" t="s">
        <v>2277</v>
      </c>
      <c r="F11" s="39">
        <v>6450</v>
      </c>
      <c r="G11" s="88"/>
    </row>
    <row r="12" spans="1:7" ht="20.100000000000001" customHeight="1" x14ac:dyDescent="0.25">
      <c r="A12" s="26" t="s">
        <v>2330</v>
      </c>
      <c r="B12" s="26"/>
      <c r="C12" s="26"/>
      <c r="D12" s="26"/>
      <c r="E12" s="26" t="s">
        <v>2277</v>
      </c>
      <c r="F12" s="39">
        <v>23375</v>
      </c>
      <c r="G12" s="88"/>
    </row>
    <row r="13" spans="1:7" ht="20.100000000000001" customHeight="1" x14ac:dyDescent="0.25">
      <c r="A13" s="26" t="s">
        <v>2280</v>
      </c>
      <c r="B13" s="26"/>
      <c r="C13" s="26"/>
      <c r="D13" s="26"/>
      <c r="E13" s="26" t="s">
        <v>2277</v>
      </c>
      <c r="F13" s="39">
        <v>159068.79999999999</v>
      </c>
      <c r="G13" s="88"/>
    </row>
    <row r="14" spans="1:7" ht="20.100000000000001" customHeight="1" x14ac:dyDescent="0.25">
      <c r="A14" s="26" t="s">
        <v>2281</v>
      </c>
      <c r="B14" s="26"/>
      <c r="C14" s="26"/>
      <c r="D14" s="26"/>
      <c r="E14" s="26" t="s">
        <v>2277</v>
      </c>
      <c r="F14" s="39">
        <v>34983</v>
      </c>
      <c r="G14" s="88"/>
    </row>
    <row r="16" spans="1:7" x14ac:dyDescent="0.25">
      <c r="A16" s="42" t="s">
        <v>6</v>
      </c>
    </row>
  </sheetData>
  <pageMargins left="0.70866141732283472" right="0.70866141732283472" top="0.74803149606299213" bottom="0.74803149606299213" header="0.31496062992125984" footer="0.31496062992125984"/>
  <pageSetup paperSize="9" scale="78"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95" zoomScaleNormal="95" workbookViewId="0">
      <selection activeCell="C7" sqref="C7:E7"/>
    </sheetView>
  </sheetViews>
  <sheetFormatPr baseColWidth="10" defaultColWidth="11.42578125" defaultRowHeight="15" x14ac:dyDescent="0.25"/>
  <cols>
    <col min="1" max="1" width="59.7109375" style="2" customWidth="1"/>
    <col min="2" max="2" width="17.28515625" style="2" customWidth="1"/>
    <col min="3" max="3" width="23.140625" style="2" customWidth="1"/>
    <col min="4" max="4" width="14.42578125" style="31" customWidth="1"/>
    <col min="5" max="5" width="14.42578125" style="32" customWidth="1"/>
    <col min="6" max="6" width="19.28515625" style="32" customWidth="1"/>
    <col min="7" max="7" width="43" style="2" customWidth="1"/>
    <col min="8" max="16384" width="11.42578125" style="2"/>
  </cols>
  <sheetData>
    <row r="1" spans="1:7" x14ac:dyDescent="0.25">
      <c r="A1" s="1"/>
      <c r="G1" s="4" t="s">
        <v>1</v>
      </c>
    </row>
    <row r="2" spans="1:7" x14ac:dyDescent="0.25">
      <c r="A2" s="6" t="s">
        <v>876</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33" t="s">
        <v>5</v>
      </c>
      <c r="E6" s="34" t="s">
        <v>2</v>
      </c>
      <c r="F6" s="34" t="s">
        <v>3</v>
      </c>
      <c r="G6" s="7" t="s">
        <v>125</v>
      </c>
    </row>
    <row r="7" spans="1:7" ht="20.100000000000001" customHeight="1" x14ac:dyDescent="0.25">
      <c r="A7" s="11" t="s">
        <v>144</v>
      </c>
      <c r="B7" s="11" t="s">
        <v>1264</v>
      </c>
      <c r="C7" s="11"/>
      <c r="D7" s="11"/>
      <c r="E7" s="11"/>
      <c r="F7" s="20">
        <v>664728.4</v>
      </c>
      <c r="G7" s="11" t="s">
        <v>147</v>
      </c>
    </row>
    <row r="8" spans="1:7" ht="20.100000000000001" customHeight="1" x14ac:dyDescent="0.25">
      <c r="A8" s="11" t="s">
        <v>2794</v>
      </c>
      <c r="B8" s="11" t="s">
        <v>2795</v>
      </c>
      <c r="C8" s="11"/>
      <c r="D8" s="11"/>
      <c r="E8" s="11"/>
      <c r="F8" s="20">
        <v>495672.28</v>
      </c>
      <c r="G8" s="11" t="s">
        <v>148</v>
      </c>
    </row>
    <row r="9" spans="1:7" ht="20.100000000000001" customHeight="1" x14ac:dyDescent="0.25">
      <c r="A9" s="11" t="s">
        <v>302</v>
      </c>
      <c r="B9" s="11" t="s">
        <v>1383</v>
      </c>
      <c r="C9" s="11" t="s">
        <v>2796</v>
      </c>
      <c r="D9" s="11"/>
      <c r="E9" s="11"/>
      <c r="F9" s="20">
        <v>254615.8</v>
      </c>
      <c r="G9" s="11"/>
    </row>
    <row r="10" spans="1:7" ht="20.100000000000001" customHeight="1" x14ac:dyDescent="0.25">
      <c r="A10" s="11" t="s">
        <v>2797</v>
      </c>
      <c r="B10" s="11"/>
      <c r="C10" s="11"/>
      <c r="D10" s="11"/>
      <c r="E10" s="11"/>
      <c r="F10" s="20">
        <v>12150</v>
      </c>
      <c r="G10" s="11"/>
    </row>
    <row r="11" spans="1:7" ht="20.100000000000001" customHeight="1" x14ac:dyDescent="0.25">
      <c r="A11" s="11" t="s">
        <v>290</v>
      </c>
      <c r="B11" s="11"/>
      <c r="C11" s="11"/>
      <c r="D11" s="11"/>
      <c r="E11" s="11"/>
      <c r="F11" s="20">
        <v>515</v>
      </c>
      <c r="G11" s="11"/>
    </row>
    <row r="12" spans="1:7" ht="20.100000000000001" customHeight="1" x14ac:dyDescent="0.25">
      <c r="A12" s="11" t="s">
        <v>2798</v>
      </c>
      <c r="B12" s="11"/>
      <c r="C12" s="11"/>
      <c r="D12" s="11"/>
      <c r="E12" s="11"/>
      <c r="F12" s="20">
        <v>700</v>
      </c>
      <c r="G12" s="11"/>
    </row>
    <row r="13" spans="1:7" ht="20.100000000000001" customHeight="1" x14ac:dyDescent="0.25">
      <c r="A13" s="11" t="s">
        <v>155</v>
      </c>
      <c r="B13" s="11"/>
      <c r="C13" s="11"/>
      <c r="D13" s="11"/>
      <c r="E13" s="11"/>
      <c r="F13" s="20">
        <v>7565</v>
      </c>
      <c r="G13" s="11"/>
    </row>
    <row r="14" spans="1:7" ht="20.100000000000001" customHeight="1" x14ac:dyDescent="0.25">
      <c r="A14" s="11" t="s">
        <v>2799</v>
      </c>
      <c r="B14" s="11"/>
      <c r="C14" s="11"/>
      <c r="D14" s="11"/>
      <c r="E14" s="11"/>
      <c r="F14" s="20">
        <v>321100.11</v>
      </c>
      <c r="G14" s="11" t="s">
        <v>159</v>
      </c>
    </row>
    <row r="15" spans="1:7" ht="20.100000000000001" customHeight="1" x14ac:dyDescent="0.25">
      <c r="A15" s="11" t="s">
        <v>2800</v>
      </c>
      <c r="B15" s="11"/>
      <c r="C15" s="11"/>
      <c r="D15" s="11"/>
      <c r="E15" s="11"/>
      <c r="F15" s="20">
        <v>12915.47</v>
      </c>
      <c r="G15" s="11"/>
    </row>
    <row r="16" spans="1:7" ht="20.100000000000001" customHeight="1" x14ac:dyDescent="0.25">
      <c r="A16" s="11" t="s">
        <v>2801</v>
      </c>
      <c r="B16" s="11"/>
      <c r="C16" s="11"/>
      <c r="D16" s="11"/>
      <c r="E16" s="11"/>
      <c r="F16" s="20">
        <v>260</v>
      </c>
      <c r="G16" s="11"/>
    </row>
    <row r="17" spans="1:7" ht="20.100000000000001" customHeight="1" x14ac:dyDescent="0.25">
      <c r="A17" s="11" t="s">
        <v>2802</v>
      </c>
      <c r="B17" s="11"/>
      <c r="C17" s="11"/>
      <c r="D17" s="11">
        <v>16</v>
      </c>
      <c r="E17" s="11"/>
      <c r="F17" s="20">
        <v>507799.99</v>
      </c>
      <c r="G17" s="11"/>
    </row>
    <row r="18" spans="1:7" ht="20.100000000000001" customHeight="1" x14ac:dyDescent="0.25">
      <c r="A18" s="11" t="s">
        <v>171</v>
      </c>
      <c r="B18" s="11"/>
      <c r="C18" s="11"/>
      <c r="D18" s="11"/>
      <c r="E18" s="11"/>
      <c r="F18" s="20">
        <v>18890.86</v>
      </c>
      <c r="G18" s="11"/>
    </row>
    <row r="19" spans="1:7" ht="20.100000000000001" customHeight="1" x14ac:dyDescent="0.25">
      <c r="A19" s="11" t="s">
        <v>2803</v>
      </c>
      <c r="B19" s="11"/>
      <c r="C19" s="11"/>
      <c r="D19" s="11"/>
      <c r="E19" s="11"/>
      <c r="F19" s="20">
        <v>34454.949999999997</v>
      </c>
      <c r="G19" s="11"/>
    </row>
    <row r="20" spans="1:7" ht="20.100000000000001" customHeight="1" x14ac:dyDescent="0.25">
      <c r="A20" s="11" t="s">
        <v>1649</v>
      </c>
      <c r="B20" s="11"/>
      <c r="C20" s="11"/>
      <c r="D20" s="11"/>
      <c r="E20" s="11"/>
      <c r="F20" s="20">
        <v>92216.51</v>
      </c>
      <c r="G20" s="11"/>
    </row>
    <row r="21" spans="1:7" ht="20.100000000000001" customHeight="1" x14ac:dyDescent="0.25">
      <c r="A21" s="11" t="s">
        <v>1990</v>
      </c>
      <c r="B21" s="11"/>
      <c r="C21" s="11"/>
      <c r="D21" s="11">
        <v>10</v>
      </c>
      <c r="E21" s="11"/>
      <c r="F21" s="20">
        <v>109905.73</v>
      </c>
      <c r="G21" s="11" t="s">
        <v>170</v>
      </c>
    </row>
    <row r="22" spans="1:7" ht="20.100000000000001" customHeight="1" x14ac:dyDescent="0.25">
      <c r="A22" s="11" t="s">
        <v>2804</v>
      </c>
      <c r="B22" s="11"/>
      <c r="C22" s="11"/>
      <c r="D22" s="11"/>
      <c r="E22" s="11"/>
      <c r="F22" s="20">
        <v>6600</v>
      </c>
      <c r="G22" s="11"/>
    </row>
    <row r="23" spans="1:7" ht="15.75" x14ac:dyDescent="0.25">
      <c r="A23" s="11" t="s">
        <v>2805</v>
      </c>
      <c r="B23" s="11"/>
      <c r="C23" s="11"/>
      <c r="D23" s="11"/>
      <c r="E23" s="11"/>
      <c r="F23" s="20">
        <v>32910.74</v>
      </c>
      <c r="G23" s="11"/>
    </row>
    <row r="24" spans="1:7" ht="15.75" x14ac:dyDescent="0.25">
      <c r="A24" s="11" t="s">
        <v>2806</v>
      </c>
      <c r="B24" s="11"/>
      <c r="C24" s="11" t="s">
        <v>2807</v>
      </c>
      <c r="D24" s="11"/>
      <c r="E24" s="11"/>
      <c r="F24" s="20">
        <v>15617.5</v>
      </c>
      <c r="G24" s="11"/>
    </row>
  </sheetData>
  <pageMargins left="0.70866141732283472" right="0.70866141732283472" top="0.74803149606299213" bottom="0.74803149606299213" header="0.31496062992125984" footer="0.31496062992125984"/>
  <pageSetup paperSize="9" scale="68"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zoomScale="95" zoomScaleNormal="95" workbookViewId="0">
      <pane ySplit="6" topLeftCell="A7" activePane="bottomLeft" state="frozen"/>
      <selection pane="bottomLeft" activeCell="E7" sqref="D7:E7"/>
    </sheetView>
  </sheetViews>
  <sheetFormatPr baseColWidth="10" defaultRowHeight="15" x14ac:dyDescent="0.25"/>
  <cols>
    <col min="1" max="1" width="72.140625" style="2" customWidth="1"/>
    <col min="2" max="2" width="25.7109375" style="2" customWidth="1"/>
    <col min="3" max="3" width="34.5703125" style="2" customWidth="1"/>
    <col min="4" max="4" width="23.42578125" style="2" customWidth="1"/>
    <col min="5" max="5" width="19.85546875" style="5" customWidth="1"/>
    <col min="6" max="6" width="22" style="2" customWidth="1"/>
    <col min="7" max="7" width="39.85546875" style="2" customWidth="1"/>
    <col min="8" max="256" width="11.42578125" style="2"/>
    <col min="257" max="257" width="64.42578125" style="2" customWidth="1"/>
    <col min="258" max="258" width="32.7109375" style="2" customWidth="1"/>
    <col min="259" max="259" width="34.5703125" style="2" customWidth="1"/>
    <col min="260" max="260" width="30.140625" style="2" customWidth="1"/>
    <col min="261" max="261" width="27.85546875" style="2" customWidth="1"/>
    <col min="262" max="262" width="29.85546875" style="2" bestFit="1" customWidth="1"/>
    <col min="263" max="263" width="39.85546875" style="2" customWidth="1"/>
    <col min="264" max="512" width="11.42578125" style="2"/>
    <col min="513" max="513" width="64.42578125" style="2" customWidth="1"/>
    <col min="514" max="514" width="32.7109375" style="2" customWidth="1"/>
    <col min="515" max="515" width="34.5703125" style="2" customWidth="1"/>
    <col min="516" max="516" width="30.140625" style="2" customWidth="1"/>
    <col min="517" max="517" width="27.85546875" style="2" customWidth="1"/>
    <col min="518" max="518" width="29.85546875" style="2" bestFit="1" customWidth="1"/>
    <col min="519" max="519" width="39.85546875" style="2" customWidth="1"/>
    <col min="520" max="768" width="11.42578125" style="2"/>
    <col min="769" max="769" width="64.42578125" style="2" customWidth="1"/>
    <col min="770" max="770" width="32.7109375" style="2" customWidth="1"/>
    <col min="771" max="771" width="34.5703125" style="2" customWidth="1"/>
    <col min="772" max="772" width="30.140625" style="2" customWidth="1"/>
    <col min="773" max="773" width="27.85546875" style="2" customWidth="1"/>
    <col min="774" max="774" width="29.85546875" style="2" bestFit="1" customWidth="1"/>
    <col min="775" max="775" width="39.85546875" style="2" customWidth="1"/>
    <col min="776" max="1024" width="11.42578125" style="2"/>
    <col min="1025" max="1025" width="64.42578125" style="2" customWidth="1"/>
    <col min="1026" max="1026" width="32.7109375" style="2" customWidth="1"/>
    <col min="1027" max="1027" width="34.5703125" style="2" customWidth="1"/>
    <col min="1028" max="1028" width="30.140625" style="2" customWidth="1"/>
    <col min="1029" max="1029" width="27.85546875" style="2" customWidth="1"/>
    <col min="1030" max="1030" width="29.85546875" style="2" bestFit="1" customWidth="1"/>
    <col min="1031" max="1031" width="39.85546875" style="2" customWidth="1"/>
    <col min="1032" max="1280" width="11.42578125" style="2"/>
    <col min="1281" max="1281" width="64.42578125" style="2" customWidth="1"/>
    <col min="1282" max="1282" width="32.7109375" style="2" customWidth="1"/>
    <col min="1283" max="1283" width="34.5703125" style="2" customWidth="1"/>
    <col min="1284" max="1284" width="30.140625" style="2" customWidth="1"/>
    <col min="1285" max="1285" width="27.85546875" style="2" customWidth="1"/>
    <col min="1286" max="1286" width="29.85546875" style="2" bestFit="1" customWidth="1"/>
    <col min="1287" max="1287" width="39.85546875" style="2" customWidth="1"/>
    <col min="1288" max="1536" width="11.42578125" style="2"/>
    <col min="1537" max="1537" width="64.42578125" style="2" customWidth="1"/>
    <col min="1538" max="1538" width="32.7109375" style="2" customWidth="1"/>
    <col min="1539" max="1539" width="34.5703125" style="2" customWidth="1"/>
    <col min="1540" max="1540" width="30.140625" style="2" customWidth="1"/>
    <col min="1541" max="1541" width="27.85546875" style="2" customWidth="1"/>
    <col min="1542" max="1542" width="29.85546875" style="2" bestFit="1" customWidth="1"/>
    <col min="1543" max="1543" width="39.85546875" style="2" customWidth="1"/>
    <col min="1544" max="1792" width="11.42578125" style="2"/>
    <col min="1793" max="1793" width="64.42578125" style="2" customWidth="1"/>
    <col min="1794" max="1794" width="32.7109375" style="2" customWidth="1"/>
    <col min="1795" max="1795" width="34.5703125" style="2" customWidth="1"/>
    <col min="1796" max="1796" width="30.140625" style="2" customWidth="1"/>
    <col min="1797" max="1797" width="27.85546875" style="2" customWidth="1"/>
    <col min="1798" max="1798" width="29.85546875" style="2" bestFit="1" customWidth="1"/>
    <col min="1799" max="1799" width="39.85546875" style="2" customWidth="1"/>
    <col min="1800" max="2048" width="11.42578125" style="2"/>
    <col min="2049" max="2049" width="64.42578125" style="2" customWidth="1"/>
    <col min="2050" max="2050" width="32.7109375" style="2" customWidth="1"/>
    <col min="2051" max="2051" width="34.5703125" style="2" customWidth="1"/>
    <col min="2052" max="2052" width="30.140625" style="2" customWidth="1"/>
    <col min="2053" max="2053" width="27.85546875" style="2" customWidth="1"/>
    <col min="2054" max="2054" width="29.85546875" style="2" bestFit="1" customWidth="1"/>
    <col min="2055" max="2055" width="39.85546875" style="2" customWidth="1"/>
    <col min="2056" max="2304" width="11.42578125" style="2"/>
    <col min="2305" max="2305" width="64.42578125" style="2" customWidth="1"/>
    <col min="2306" max="2306" width="32.7109375" style="2" customWidth="1"/>
    <col min="2307" max="2307" width="34.5703125" style="2" customWidth="1"/>
    <col min="2308" max="2308" width="30.140625" style="2" customWidth="1"/>
    <col min="2309" max="2309" width="27.85546875" style="2" customWidth="1"/>
    <col min="2310" max="2310" width="29.85546875" style="2" bestFit="1" customWidth="1"/>
    <col min="2311" max="2311" width="39.85546875" style="2" customWidth="1"/>
    <col min="2312" max="2560" width="11.42578125" style="2"/>
    <col min="2561" max="2561" width="64.42578125" style="2" customWidth="1"/>
    <col min="2562" max="2562" width="32.7109375" style="2" customWidth="1"/>
    <col min="2563" max="2563" width="34.5703125" style="2" customWidth="1"/>
    <col min="2564" max="2564" width="30.140625" style="2" customWidth="1"/>
    <col min="2565" max="2565" width="27.85546875" style="2" customWidth="1"/>
    <col min="2566" max="2566" width="29.85546875" style="2" bestFit="1" customWidth="1"/>
    <col min="2567" max="2567" width="39.85546875" style="2" customWidth="1"/>
    <col min="2568" max="2816" width="11.42578125" style="2"/>
    <col min="2817" max="2817" width="64.42578125" style="2" customWidth="1"/>
    <col min="2818" max="2818" width="32.7109375" style="2" customWidth="1"/>
    <col min="2819" max="2819" width="34.5703125" style="2" customWidth="1"/>
    <col min="2820" max="2820" width="30.140625" style="2" customWidth="1"/>
    <col min="2821" max="2821" width="27.85546875" style="2" customWidth="1"/>
    <col min="2822" max="2822" width="29.85546875" style="2" bestFit="1" customWidth="1"/>
    <col min="2823" max="2823" width="39.85546875" style="2" customWidth="1"/>
    <col min="2824" max="3072" width="11.42578125" style="2"/>
    <col min="3073" max="3073" width="64.42578125" style="2" customWidth="1"/>
    <col min="3074" max="3074" width="32.7109375" style="2" customWidth="1"/>
    <col min="3075" max="3075" width="34.5703125" style="2" customWidth="1"/>
    <col min="3076" max="3076" width="30.140625" style="2" customWidth="1"/>
    <col min="3077" max="3077" width="27.85546875" style="2" customWidth="1"/>
    <col min="3078" max="3078" width="29.85546875" style="2" bestFit="1" customWidth="1"/>
    <col min="3079" max="3079" width="39.85546875" style="2" customWidth="1"/>
    <col min="3080" max="3328" width="11.42578125" style="2"/>
    <col min="3329" max="3329" width="64.42578125" style="2" customWidth="1"/>
    <col min="3330" max="3330" width="32.7109375" style="2" customWidth="1"/>
    <col min="3331" max="3331" width="34.5703125" style="2" customWidth="1"/>
    <col min="3332" max="3332" width="30.140625" style="2" customWidth="1"/>
    <col min="3333" max="3333" width="27.85546875" style="2" customWidth="1"/>
    <col min="3334" max="3334" width="29.85546875" style="2" bestFit="1" customWidth="1"/>
    <col min="3335" max="3335" width="39.85546875" style="2" customWidth="1"/>
    <col min="3336" max="3584" width="11.42578125" style="2"/>
    <col min="3585" max="3585" width="64.42578125" style="2" customWidth="1"/>
    <col min="3586" max="3586" width="32.7109375" style="2" customWidth="1"/>
    <col min="3587" max="3587" width="34.5703125" style="2" customWidth="1"/>
    <col min="3588" max="3588" width="30.140625" style="2" customWidth="1"/>
    <col min="3589" max="3589" width="27.85546875" style="2" customWidth="1"/>
    <col min="3590" max="3590" width="29.85546875" style="2" bestFit="1" customWidth="1"/>
    <col min="3591" max="3591" width="39.85546875" style="2" customWidth="1"/>
    <col min="3592" max="3840" width="11.42578125" style="2"/>
    <col min="3841" max="3841" width="64.42578125" style="2" customWidth="1"/>
    <col min="3842" max="3842" width="32.7109375" style="2" customWidth="1"/>
    <col min="3843" max="3843" width="34.5703125" style="2" customWidth="1"/>
    <col min="3844" max="3844" width="30.140625" style="2" customWidth="1"/>
    <col min="3845" max="3845" width="27.85546875" style="2" customWidth="1"/>
    <col min="3846" max="3846" width="29.85546875" style="2" bestFit="1" customWidth="1"/>
    <col min="3847" max="3847" width="39.85546875" style="2" customWidth="1"/>
    <col min="3848" max="4096" width="11.42578125" style="2"/>
    <col min="4097" max="4097" width="64.42578125" style="2" customWidth="1"/>
    <col min="4098" max="4098" width="32.7109375" style="2" customWidth="1"/>
    <col min="4099" max="4099" width="34.5703125" style="2" customWidth="1"/>
    <col min="4100" max="4100" width="30.140625" style="2" customWidth="1"/>
    <col min="4101" max="4101" width="27.85546875" style="2" customWidth="1"/>
    <col min="4102" max="4102" width="29.85546875" style="2" bestFit="1" customWidth="1"/>
    <col min="4103" max="4103" width="39.85546875" style="2" customWidth="1"/>
    <col min="4104" max="4352" width="11.42578125" style="2"/>
    <col min="4353" max="4353" width="64.42578125" style="2" customWidth="1"/>
    <col min="4354" max="4354" width="32.7109375" style="2" customWidth="1"/>
    <col min="4355" max="4355" width="34.5703125" style="2" customWidth="1"/>
    <col min="4356" max="4356" width="30.140625" style="2" customWidth="1"/>
    <col min="4357" max="4357" width="27.85546875" style="2" customWidth="1"/>
    <col min="4358" max="4358" width="29.85546875" style="2" bestFit="1" customWidth="1"/>
    <col min="4359" max="4359" width="39.85546875" style="2" customWidth="1"/>
    <col min="4360" max="4608" width="11.42578125" style="2"/>
    <col min="4609" max="4609" width="64.42578125" style="2" customWidth="1"/>
    <col min="4610" max="4610" width="32.7109375" style="2" customWidth="1"/>
    <col min="4611" max="4611" width="34.5703125" style="2" customWidth="1"/>
    <col min="4612" max="4612" width="30.140625" style="2" customWidth="1"/>
    <col min="4613" max="4613" width="27.85546875" style="2" customWidth="1"/>
    <col min="4614" max="4614" width="29.85546875" style="2" bestFit="1" customWidth="1"/>
    <col min="4615" max="4615" width="39.85546875" style="2" customWidth="1"/>
    <col min="4616" max="4864" width="11.42578125" style="2"/>
    <col min="4865" max="4865" width="64.42578125" style="2" customWidth="1"/>
    <col min="4866" max="4866" width="32.7109375" style="2" customWidth="1"/>
    <col min="4867" max="4867" width="34.5703125" style="2" customWidth="1"/>
    <col min="4868" max="4868" width="30.140625" style="2" customWidth="1"/>
    <col min="4869" max="4869" width="27.85546875" style="2" customWidth="1"/>
    <col min="4870" max="4870" width="29.85546875" style="2" bestFit="1" customWidth="1"/>
    <col min="4871" max="4871" width="39.85546875" style="2" customWidth="1"/>
    <col min="4872" max="5120" width="11.42578125" style="2"/>
    <col min="5121" max="5121" width="64.42578125" style="2" customWidth="1"/>
    <col min="5122" max="5122" width="32.7109375" style="2" customWidth="1"/>
    <col min="5123" max="5123" width="34.5703125" style="2" customWidth="1"/>
    <col min="5124" max="5124" width="30.140625" style="2" customWidth="1"/>
    <col min="5125" max="5125" width="27.85546875" style="2" customWidth="1"/>
    <col min="5126" max="5126" width="29.85546875" style="2" bestFit="1" customWidth="1"/>
    <col min="5127" max="5127" width="39.85546875" style="2" customWidth="1"/>
    <col min="5128" max="5376" width="11.42578125" style="2"/>
    <col min="5377" max="5377" width="64.42578125" style="2" customWidth="1"/>
    <col min="5378" max="5378" width="32.7109375" style="2" customWidth="1"/>
    <col min="5379" max="5379" width="34.5703125" style="2" customWidth="1"/>
    <col min="5380" max="5380" width="30.140625" style="2" customWidth="1"/>
    <col min="5381" max="5381" width="27.85546875" style="2" customWidth="1"/>
    <col min="5382" max="5382" width="29.85546875" style="2" bestFit="1" customWidth="1"/>
    <col min="5383" max="5383" width="39.85546875" style="2" customWidth="1"/>
    <col min="5384" max="5632" width="11.42578125" style="2"/>
    <col min="5633" max="5633" width="64.42578125" style="2" customWidth="1"/>
    <col min="5634" max="5634" width="32.7109375" style="2" customWidth="1"/>
    <col min="5635" max="5635" width="34.5703125" style="2" customWidth="1"/>
    <col min="5636" max="5636" width="30.140625" style="2" customWidth="1"/>
    <col min="5637" max="5637" width="27.85546875" style="2" customWidth="1"/>
    <col min="5638" max="5638" width="29.85546875" style="2" bestFit="1" customWidth="1"/>
    <col min="5639" max="5639" width="39.85546875" style="2" customWidth="1"/>
    <col min="5640" max="5888" width="11.42578125" style="2"/>
    <col min="5889" max="5889" width="64.42578125" style="2" customWidth="1"/>
    <col min="5890" max="5890" width="32.7109375" style="2" customWidth="1"/>
    <col min="5891" max="5891" width="34.5703125" style="2" customWidth="1"/>
    <col min="5892" max="5892" width="30.140625" style="2" customWidth="1"/>
    <col min="5893" max="5893" width="27.85546875" style="2" customWidth="1"/>
    <col min="5894" max="5894" width="29.85546875" style="2" bestFit="1" customWidth="1"/>
    <col min="5895" max="5895" width="39.85546875" style="2" customWidth="1"/>
    <col min="5896" max="6144" width="11.42578125" style="2"/>
    <col min="6145" max="6145" width="64.42578125" style="2" customWidth="1"/>
    <col min="6146" max="6146" width="32.7109375" style="2" customWidth="1"/>
    <col min="6147" max="6147" width="34.5703125" style="2" customWidth="1"/>
    <col min="6148" max="6148" width="30.140625" style="2" customWidth="1"/>
    <col min="6149" max="6149" width="27.85546875" style="2" customWidth="1"/>
    <col min="6150" max="6150" width="29.85546875" style="2" bestFit="1" customWidth="1"/>
    <col min="6151" max="6151" width="39.85546875" style="2" customWidth="1"/>
    <col min="6152" max="6400" width="11.42578125" style="2"/>
    <col min="6401" max="6401" width="64.42578125" style="2" customWidth="1"/>
    <col min="6402" max="6402" width="32.7109375" style="2" customWidth="1"/>
    <col min="6403" max="6403" width="34.5703125" style="2" customWidth="1"/>
    <col min="6404" max="6404" width="30.140625" style="2" customWidth="1"/>
    <col min="6405" max="6405" width="27.85546875" style="2" customWidth="1"/>
    <col min="6406" max="6406" width="29.85546875" style="2" bestFit="1" customWidth="1"/>
    <col min="6407" max="6407" width="39.85546875" style="2" customWidth="1"/>
    <col min="6408" max="6656" width="11.42578125" style="2"/>
    <col min="6657" max="6657" width="64.42578125" style="2" customWidth="1"/>
    <col min="6658" max="6658" width="32.7109375" style="2" customWidth="1"/>
    <col min="6659" max="6659" width="34.5703125" style="2" customWidth="1"/>
    <col min="6660" max="6660" width="30.140625" style="2" customWidth="1"/>
    <col min="6661" max="6661" width="27.85546875" style="2" customWidth="1"/>
    <col min="6662" max="6662" width="29.85546875" style="2" bestFit="1" customWidth="1"/>
    <col min="6663" max="6663" width="39.85546875" style="2" customWidth="1"/>
    <col min="6664" max="6912" width="11.42578125" style="2"/>
    <col min="6913" max="6913" width="64.42578125" style="2" customWidth="1"/>
    <col min="6914" max="6914" width="32.7109375" style="2" customWidth="1"/>
    <col min="6915" max="6915" width="34.5703125" style="2" customWidth="1"/>
    <col min="6916" max="6916" width="30.140625" style="2" customWidth="1"/>
    <col min="6917" max="6917" width="27.85546875" style="2" customWidth="1"/>
    <col min="6918" max="6918" width="29.85546875" style="2" bestFit="1" customWidth="1"/>
    <col min="6919" max="6919" width="39.85546875" style="2" customWidth="1"/>
    <col min="6920" max="7168" width="11.42578125" style="2"/>
    <col min="7169" max="7169" width="64.42578125" style="2" customWidth="1"/>
    <col min="7170" max="7170" width="32.7109375" style="2" customWidth="1"/>
    <col min="7171" max="7171" width="34.5703125" style="2" customWidth="1"/>
    <col min="7172" max="7172" width="30.140625" style="2" customWidth="1"/>
    <col min="7173" max="7173" width="27.85546875" style="2" customWidth="1"/>
    <col min="7174" max="7174" width="29.85546875" style="2" bestFit="1" customWidth="1"/>
    <col min="7175" max="7175" width="39.85546875" style="2" customWidth="1"/>
    <col min="7176" max="7424" width="11.42578125" style="2"/>
    <col min="7425" max="7425" width="64.42578125" style="2" customWidth="1"/>
    <col min="7426" max="7426" width="32.7109375" style="2" customWidth="1"/>
    <col min="7427" max="7427" width="34.5703125" style="2" customWidth="1"/>
    <col min="7428" max="7428" width="30.140625" style="2" customWidth="1"/>
    <col min="7429" max="7429" width="27.85546875" style="2" customWidth="1"/>
    <col min="7430" max="7430" width="29.85546875" style="2" bestFit="1" customWidth="1"/>
    <col min="7431" max="7431" width="39.85546875" style="2" customWidth="1"/>
    <col min="7432" max="7680" width="11.42578125" style="2"/>
    <col min="7681" max="7681" width="64.42578125" style="2" customWidth="1"/>
    <col min="7682" max="7682" width="32.7109375" style="2" customWidth="1"/>
    <col min="7683" max="7683" width="34.5703125" style="2" customWidth="1"/>
    <col min="7684" max="7684" width="30.140625" style="2" customWidth="1"/>
    <col min="7685" max="7685" width="27.85546875" style="2" customWidth="1"/>
    <col min="7686" max="7686" width="29.85546875" style="2" bestFit="1" customWidth="1"/>
    <col min="7687" max="7687" width="39.85546875" style="2" customWidth="1"/>
    <col min="7688" max="7936" width="11.42578125" style="2"/>
    <col min="7937" max="7937" width="64.42578125" style="2" customWidth="1"/>
    <col min="7938" max="7938" width="32.7109375" style="2" customWidth="1"/>
    <col min="7939" max="7939" width="34.5703125" style="2" customWidth="1"/>
    <col min="7940" max="7940" width="30.140625" style="2" customWidth="1"/>
    <col min="7941" max="7941" width="27.85546875" style="2" customWidth="1"/>
    <col min="7942" max="7942" width="29.85546875" style="2" bestFit="1" customWidth="1"/>
    <col min="7943" max="7943" width="39.85546875" style="2" customWidth="1"/>
    <col min="7944" max="8192" width="11.42578125" style="2"/>
    <col min="8193" max="8193" width="64.42578125" style="2" customWidth="1"/>
    <col min="8194" max="8194" width="32.7109375" style="2" customWidth="1"/>
    <col min="8195" max="8195" width="34.5703125" style="2" customWidth="1"/>
    <col min="8196" max="8196" width="30.140625" style="2" customWidth="1"/>
    <col min="8197" max="8197" width="27.85546875" style="2" customWidth="1"/>
    <col min="8198" max="8198" width="29.85546875" style="2" bestFit="1" customWidth="1"/>
    <col min="8199" max="8199" width="39.85546875" style="2" customWidth="1"/>
    <col min="8200" max="8448" width="11.42578125" style="2"/>
    <col min="8449" max="8449" width="64.42578125" style="2" customWidth="1"/>
    <col min="8450" max="8450" width="32.7109375" style="2" customWidth="1"/>
    <col min="8451" max="8451" width="34.5703125" style="2" customWidth="1"/>
    <col min="8452" max="8452" width="30.140625" style="2" customWidth="1"/>
    <col min="8453" max="8453" width="27.85546875" style="2" customWidth="1"/>
    <col min="8454" max="8454" width="29.85546875" style="2" bestFit="1" customWidth="1"/>
    <col min="8455" max="8455" width="39.85546875" style="2" customWidth="1"/>
    <col min="8456" max="8704" width="11.42578125" style="2"/>
    <col min="8705" max="8705" width="64.42578125" style="2" customWidth="1"/>
    <col min="8706" max="8706" width="32.7109375" style="2" customWidth="1"/>
    <col min="8707" max="8707" width="34.5703125" style="2" customWidth="1"/>
    <col min="8708" max="8708" width="30.140625" style="2" customWidth="1"/>
    <col min="8709" max="8709" width="27.85546875" style="2" customWidth="1"/>
    <col min="8710" max="8710" width="29.85546875" style="2" bestFit="1" customWidth="1"/>
    <col min="8711" max="8711" width="39.85546875" style="2" customWidth="1"/>
    <col min="8712" max="8960" width="11.42578125" style="2"/>
    <col min="8961" max="8961" width="64.42578125" style="2" customWidth="1"/>
    <col min="8962" max="8962" width="32.7109375" style="2" customWidth="1"/>
    <col min="8963" max="8963" width="34.5703125" style="2" customWidth="1"/>
    <col min="8964" max="8964" width="30.140625" style="2" customWidth="1"/>
    <col min="8965" max="8965" width="27.85546875" style="2" customWidth="1"/>
    <col min="8966" max="8966" width="29.85546875" style="2" bestFit="1" customWidth="1"/>
    <col min="8967" max="8967" width="39.85546875" style="2" customWidth="1"/>
    <col min="8968" max="9216" width="11.42578125" style="2"/>
    <col min="9217" max="9217" width="64.42578125" style="2" customWidth="1"/>
    <col min="9218" max="9218" width="32.7109375" style="2" customWidth="1"/>
    <col min="9219" max="9219" width="34.5703125" style="2" customWidth="1"/>
    <col min="9220" max="9220" width="30.140625" style="2" customWidth="1"/>
    <col min="9221" max="9221" width="27.85546875" style="2" customWidth="1"/>
    <col min="9222" max="9222" width="29.85546875" style="2" bestFit="1" customWidth="1"/>
    <col min="9223" max="9223" width="39.85546875" style="2" customWidth="1"/>
    <col min="9224" max="9472" width="11.42578125" style="2"/>
    <col min="9473" max="9473" width="64.42578125" style="2" customWidth="1"/>
    <col min="9474" max="9474" width="32.7109375" style="2" customWidth="1"/>
    <col min="9475" max="9475" width="34.5703125" style="2" customWidth="1"/>
    <col min="9476" max="9476" width="30.140625" style="2" customWidth="1"/>
    <col min="9477" max="9477" width="27.85546875" style="2" customWidth="1"/>
    <col min="9478" max="9478" width="29.85546875" style="2" bestFit="1" customWidth="1"/>
    <col min="9479" max="9479" width="39.85546875" style="2" customWidth="1"/>
    <col min="9480" max="9728" width="11.42578125" style="2"/>
    <col min="9729" max="9729" width="64.42578125" style="2" customWidth="1"/>
    <col min="9730" max="9730" width="32.7109375" style="2" customWidth="1"/>
    <col min="9731" max="9731" width="34.5703125" style="2" customWidth="1"/>
    <col min="9732" max="9732" width="30.140625" style="2" customWidth="1"/>
    <col min="9733" max="9733" width="27.85546875" style="2" customWidth="1"/>
    <col min="9734" max="9734" width="29.85546875" style="2" bestFit="1" customWidth="1"/>
    <col min="9735" max="9735" width="39.85546875" style="2" customWidth="1"/>
    <col min="9736" max="9984" width="11.42578125" style="2"/>
    <col min="9985" max="9985" width="64.42578125" style="2" customWidth="1"/>
    <col min="9986" max="9986" width="32.7109375" style="2" customWidth="1"/>
    <col min="9987" max="9987" width="34.5703125" style="2" customWidth="1"/>
    <col min="9988" max="9988" width="30.140625" style="2" customWidth="1"/>
    <col min="9989" max="9989" width="27.85546875" style="2" customWidth="1"/>
    <col min="9990" max="9990" width="29.85546875" style="2" bestFit="1" customWidth="1"/>
    <col min="9991" max="9991" width="39.85546875" style="2" customWidth="1"/>
    <col min="9992" max="10240" width="11.42578125" style="2"/>
    <col min="10241" max="10241" width="64.42578125" style="2" customWidth="1"/>
    <col min="10242" max="10242" width="32.7109375" style="2" customWidth="1"/>
    <col min="10243" max="10243" width="34.5703125" style="2" customWidth="1"/>
    <col min="10244" max="10244" width="30.140625" style="2" customWidth="1"/>
    <col min="10245" max="10245" width="27.85546875" style="2" customWidth="1"/>
    <col min="10246" max="10246" width="29.85546875" style="2" bestFit="1" customWidth="1"/>
    <col min="10247" max="10247" width="39.85546875" style="2" customWidth="1"/>
    <col min="10248" max="10496" width="11.42578125" style="2"/>
    <col min="10497" max="10497" width="64.42578125" style="2" customWidth="1"/>
    <col min="10498" max="10498" width="32.7109375" style="2" customWidth="1"/>
    <col min="10499" max="10499" width="34.5703125" style="2" customWidth="1"/>
    <col min="10500" max="10500" width="30.140625" style="2" customWidth="1"/>
    <col min="10501" max="10501" width="27.85546875" style="2" customWidth="1"/>
    <col min="10502" max="10502" width="29.85546875" style="2" bestFit="1" customWidth="1"/>
    <col min="10503" max="10503" width="39.85546875" style="2" customWidth="1"/>
    <col min="10504" max="10752" width="11.42578125" style="2"/>
    <col min="10753" max="10753" width="64.42578125" style="2" customWidth="1"/>
    <col min="10754" max="10754" width="32.7109375" style="2" customWidth="1"/>
    <col min="10755" max="10755" width="34.5703125" style="2" customWidth="1"/>
    <col min="10756" max="10756" width="30.140625" style="2" customWidth="1"/>
    <col min="10757" max="10757" width="27.85546875" style="2" customWidth="1"/>
    <col min="10758" max="10758" width="29.85546875" style="2" bestFit="1" customWidth="1"/>
    <col min="10759" max="10759" width="39.85546875" style="2" customWidth="1"/>
    <col min="10760" max="11008" width="11.42578125" style="2"/>
    <col min="11009" max="11009" width="64.42578125" style="2" customWidth="1"/>
    <col min="11010" max="11010" width="32.7109375" style="2" customWidth="1"/>
    <col min="11011" max="11011" width="34.5703125" style="2" customWidth="1"/>
    <col min="11012" max="11012" width="30.140625" style="2" customWidth="1"/>
    <col min="11013" max="11013" width="27.85546875" style="2" customWidth="1"/>
    <col min="11014" max="11014" width="29.85546875" style="2" bestFit="1" customWidth="1"/>
    <col min="11015" max="11015" width="39.85546875" style="2" customWidth="1"/>
    <col min="11016" max="11264" width="11.42578125" style="2"/>
    <col min="11265" max="11265" width="64.42578125" style="2" customWidth="1"/>
    <col min="11266" max="11266" width="32.7109375" style="2" customWidth="1"/>
    <col min="11267" max="11267" width="34.5703125" style="2" customWidth="1"/>
    <col min="11268" max="11268" width="30.140625" style="2" customWidth="1"/>
    <col min="11269" max="11269" width="27.85546875" style="2" customWidth="1"/>
    <col min="11270" max="11270" width="29.85546875" style="2" bestFit="1" customWidth="1"/>
    <col min="11271" max="11271" width="39.85546875" style="2" customWidth="1"/>
    <col min="11272" max="11520" width="11.42578125" style="2"/>
    <col min="11521" max="11521" width="64.42578125" style="2" customWidth="1"/>
    <col min="11522" max="11522" width="32.7109375" style="2" customWidth="1"/>
    <col min="11523" max="11523" width="34.5703125" style="2" customWidth="1"/>
    <col min="11524" max="11524" width="30.140625" style="2" customWidth="1"/>
    <col min="11525" max="11525" width="27.85546875" style="2" customWidth="1"/>
    <col min="11526" max="11526" width="29.85546875" style="2" bestFit="1" customWidth="1"/>
    <col min="11527" max="11527" width="39.85546875" style="2" customWidth="1"/>
    <col min="11528" max="11776" width="11.42578125" style="2"/>
    <col min="11777" max="11777" width="64.42578125" style="2" customWidth="1"/>
    <col min="11778" max="11778" width="32.7109375" style="2" customWidth="1"/>
    <col min="11779" max="11779" width="34.5703125" style="2" customWidth="1"/>
    <col min="11780" max="11780" width="30.140625" style="2" customWidth="1"/>
    <col min="11781" max="11781" width="27.85546875" style="2" customWidth="1"/>
    <col min="11782" max="11782" width="29.85546875" style="2" bestFit="1" customWidth="1"/>
    <col min="11783" max="11783" width="39.85546875" style="2" customWidth="1"/>
    <col min="11784" max="12032" width="11.42578125" style="2"/>
    <col min="12033" max="12033" width="64.42578125" style="2" customWidth="1"/>
    <col min="12034" max="12034" width="32.7109375" style="2" customWidth="1"/>
    <col min="12035" max="12035" width="34.5703125" style="2" customWidth="1"/>
    <col min="12036" max="12036" width="30.140625" style="2" customWidth="1"/>
    <col min="12037" max="12037" width="27.85546875" style="2" customWidth="1"/>
    <col min="12038" max="12038" width="29.85546875" style="2" bestFit="1" customWidth="1"/>
    <col min="12039" max="12039" width="39.85546875" style="2" customWidth="1"/>
    <col min="12040" max="12288" width="11.42578125" style="2"/>
    <col min="12289" max="12289" width="64.42578125" style="2" customWidth="1"/>
    <col min="12290" max="12290" width="32.7109375" style="2" customWidth="1"/>
    <col min="12291" max="12291" width="34.5703125" style="2" customWidth="1"/>
    <col min="12292" max="12292" width="30.140625" style="2" customWidth="1"/>
    <col min="12293" max="12293" width="27.85546875" style="2" customWidth="1"/>
    <col min="12294" max="12294" width="29.85546875" style="2" bestFit="1" customWidth="1"/>
    <col min="12295" max="12295" width="39.85546875" style="2" customWidth="1"/>
    <col min="12296" max="12544" width="11.42578125" style="2"/>
    <col min="12545" max="12545" width="64.42578125" style="2" customWidth="1"/>
    <col min="12546" max="12546" width="32.7109375" style="2" customWidth="1"/>
    <col min="12547" max="12547" width="34.5703125" style="2" customWidth="1"/>
    <col min="12548" max="12548" width="30.140625" style="2" customWidth="1"/>
    <col min="12549" max="12549" width="27.85546875" style="2" customWidth="1"/>
    <col min="12550" max="12550" width="29.85546875" style="2" bestFit="1" customWidth="1"/>
    <col min="12551" max="12551" width="39.85546875" style="2" customWidth="1"/>
    <col min="12552" max="12800" width="11.42578125" style="2"/>
    <col min="12801" max="12801" width="64.42578125" style="2" customWidth="1"/>
    <col min="12802" max="12802" width="32.7109375" style="2" customWidth="1"/>
    <col min="12803" max="12803" width="34.5703125" style="2" customWidth="1"/>
    <col min="12804" max="12804" width="30.140625" style="2" customWidth="1"/>
    <col min="12805" max="12805" width="27.85546875" style="2" customWidth="1"/>
    <col min="12806" max="12806" width="29.85546875" style="2" bestFit="1" customWidth="1"/>
    <col min="12807" max="12807" width="39.85546875" style="2" customWidth="1"/>
    <col min="12808" max="13056" width="11.42578125" style="2"/>
    <col min="13057" max="13057" width="64.42578125" style="2" customWidth="1"/>
    <col min="13058" max="13058" width="32.7109375" style="2" customWidth="1"/>
    <col min="13059" max="13059" width="34.5703125" style="2" customWidth="1"/>
    <col min="13060" max="13060" width="30.140625" style="2" customWidth="1"/>
    <col min="13061" max="13061" width="27.85546875" style="2" customWidth="1"/>
    <col min="13062" max="13062" width="29.85546875" style="2" bestFit="1" customWidth="1"/>
    <col min="13063" max="13063" width="39.85546875" style="2" customWidth="1"/>
    <col min="13064" max="13312" width="11.42578125" style="2"/>
    <col min="13313" max="13313" width="64.42578125" style="2" customWidth="1"/>
    <col min="13314" max="13314" width="32.7109375" style="2" customWidth="1"/>
    <col min="13315" max="13315" width="34.5703125" style="2" customWidth="1"/>
    <col min="13316" max="13316" width="30.140625" style="2" customWidth="1"/>
    <col min="13317" max="13317" width="27.85546875" style="2" customWidth="1"/>
    <col min="13318" max="13318" width="29.85546875" style="2" bestFit="1" customWidth="1"/>
    <col min="13319" max="13319" width="39.85546875" style="2" customWidth="1"/>
    <col min="13320" max="13568" width="11.42578125" style="2"/>
    <col min="13569" max="13569" width="64.42578125" style="2" customWidth="1"/>
    <col min="13570" max="13570" width="32.7109375" style="2" customWidth="1"/>
    <col min="13571" max="13571" width="34.5703125" style="2" customWidth="1"/>
    <col min="13572" max="13572" width="30.140625" style="2" customWidth="1"/>
    <col min="13573" max="13573" width="27.85546875" style="2" customWidth="1"/>
    <col min="13574" max="13574" width="29.85546875" style="2" bestFit="1" customWidth="1"/>
    <col min="13575" max="13575" width="39.85546875" style="2" customWidth="1"/>
    <col min="13576" max="13824" width="11.42578125" style="2"/>
    <col min="13825" max="13825" width="64.42578125" style="2" customWidth="1"/>
    <col min="13826" max="13826" width="32.7109375" style="2" customWidth="1"/>
    <col min="13827" max="13827" width="34.5703125" style="2" customWidth="1"/>
    <col min="13828" max="13828" width="30.140625" style="2" customWidth="1"/>
    <col min="13829" max="13829" width="27.85546875" style="2" customWidth="1"/>
    <col min="13830" max="13830" width="29.85546875" style="2" bestFit="1" customWidth="1"/>
    <col min="13831" max="13831" width="39.85546875" style="2" customWidth="1"/>
    <col min="13832" max="14080" width="11.42578125" style="2"/>
    <col min="14081" max="14081" width="64.42578125" style="2" customWidth="1"/>
    <col min="14082" max="14082" width="32.7109375" style="2" customWidth="1"/>
    <col min="14083" max="14083" width="34.5703125" style="2" customWidth="1"/>
    <col min="14084" max="14084" width="30.140625" style="2" customWidth="1"/>
    <col min="14085" max="14085" width="27.85546875" style="2" customWidth="1"/>
    <col min="14086" max="14086" width="29.85546875" style="2" bestFit="1" customWidth="1"/>
    <col min="14087" max="14087" width="39.85546875" style="2" customWidth="1"/>
    <col min="14088" max="14336" width="11.42578125" style="2"/>
    <col min="14337" max="14337" width="64.42578125" style="2" customWidth="1"/>
    <col min="14338" max="14338" width="32.7109375" style="2" customWidth="1"/>
    <col min="14339" max="14339" width="34.5703125" style="2" customWidth="1"/>
    <col min="14340" max="14340" width="30.140625" style="2" customWidth="1"/>
    <col min="14341" max="14341" width="27.85546875" style="2" customWidth="1"/>
    <col min="14342" max="14342" width="29.85546875" style="2" bestFit="1" customWidth="1"/>
    <col min="14343" max="14343" width="39.85546875" style="2" customWidth="1"/>
    <col min="14344" max="14592" width="11.42578125" style="2"/>
    <col min="14593" max="14593" width="64.42578125" style="2" customWidth="1"/>
    <col min="14594" max="14594" width="32.7109375" style="2" customWidth="1"/>
    <col min="14595" max="14595" width="34.5703125" style="2" customWidth="1"/>
    <col min="14596" max="14596" width="30.140625" style="2" customWidth="1"/>
    <col min="14597" max="14597" width="27.85546875" style="2" customWidth="1"/>
    <col min="14598" max="14598" width="29.85546875" style="2" bestFit="1" customWidth="1"/>
    <col min="14599" max="14599" width="39.85546875" style="2" customWidth="1"/>
    <col min="14600" max="14848" width="11.42578125" style="2"/>
    <col min="14849" max="14849" width="64.42578125" style="2" customWidth="1"/>
    <col min="14850" max="14850" width="32.7109375" style="2" customWidth="1"/>
    <col min="14851" max="14851" width="34.5703125" style="2" customWidth="1"/>
    <col min="14852" max="14852" width="30.140625" style="2" customWidth="1"/>
    <col min="14853" max="14853" width="27.85546875" style="2" customWidth="1"/>
    <col min="14854" max="14854" width="29.85546875" style="2" bestFit="1" customWidth="1"/>
    <col min="14855" max="14855" width="39.85546875" style="2" customWidth="1"/>
    <col min="14856" max="15104" width="11.42578125" style="2"/>
    <col min="15105" max="15105" width="64.42578125" style="2" customWidth="1"/>
    <col min="15106" max="15106" width="32.7109375" style="2" customWidth="1"/>
    <col min="15107" max="15107" width="34.5703125" style="2" customWidth="1"/>
    <col min="15108" max="15108" width="30.140625" style="2" customWidth="1"/>
    <col min="15109" max="15109" width="27.85546875" style="2" customWidth="1"/>
    <col min="15110" max="15110" width="29.85546875" style="2" bestFit="1" customWidth="1"/>
    <col min="15111" max="15111" width="39.85546875" style="2" customWidth="1"/>
    <col min="15112" max="15360" width="11.42578125" style="2"/>
    <col min="15361" max="15361" width="64.42578125" style="2" customWidth="1"/>
    <col min="15362" max="15362" width="32.7109375" style="2" customWidth="1"/>
    <col min="15363" max="15363" width="34.5703125" style="2" customWidth="1"/>
    <col min="15364" max="15364" width="30.140625" style="2" customWidth="1"/>
    <col min="15365" max="15365" width="27.85546875" style="2" customWidth="1"/>
    <col min="15366" max="15366" width="29.85546875" style="2" bestFit="1" customWidth="1"/>
    <col min="15367" max="15367" width="39.85546875" style="2" customWidth="1"/>
    <col min="15368" max="15616" width="11.42578125" style="2"/>
    <col min="15617" max="15617" width="64.42578125" style="2" customWidth="1"/>
    <col min="15618" max="15618" width="32.7109375" style="2" customWidth="1"/>
    <col min="15619" max="15619" width="34.5703125" style="2" customWidth="1"/>
    <col min="15620" max="15620" width="30.140625" style="2" customWidth="1"/>
    <col min="15621" max="15621" width="27.85546875" style="2" customWidth="1"/>
    <col min="15622" max="15622" width="29.85546875" style="2" bestFit="1" customWidth="1"/>
    <col min="15623" max="15623" width="39.85546875" style="2" customWidth="1"/>
    <col min="15624" max="15872" width="11.42578125" style="2"/>
    <col min="15873" max="15873" width="64.42578125" style="2" customWidth="1"/>
    <col min="15874" max="15874" width="32.7109375" style="2" customWidth="1"/>
    <col min="15875" max="15875" width="34.5703125" style="2" customWidth="1"/>
    <col min="15876" max="15876" width="30.140625" style="2" customWidth="1"/>
    <col min="15877" max="15877" width="27.85546875" style="2" customWidth="1"/>
    <col min="15878" max="15878" width="29.85546875" style="2" bestFit="1" customWidth="1"/>
    <col min="15879" max="15879" width="39.85546875" style="2" customWidth="1"/>
    <col min="15880" max="16128" width="11.42578125" style="2"/>
    <col min="16129" max="16129" width="64.42578125" style="2" customWidth="1"/>
    <col min="16130" max="16130" width="32.7109375" style="2" customWidth="1"/>
    <col min="16131" max="16131" width="34.5703125" style="2" customWidth="1"/>
    <col min="16132" max="16132" width="30.140625" style="2" customWidth="1"/>
    <col min="16133" max="16133" width="27.85546875" style="2" customWidth="1"/>
    <col min="16134" max="16134" width="29.85546875" style="2" bestFit="1" customWidth="1"/>
    <col min="16135" max="16135" width="39.85546875" style="2" customWidth="1"/>
    <col min="16136" max="16384" width="11.42578125" style="2"/>
  </cols>
  <sheetData>
    <row r="1" spans="1:7" x14ac:dyDescent="0.25">
      <c r="A1" s="47"/>
      <c r="G1" s="48" t="s">
        <v>1</v>
      </c>
    </row>
    <row r="2" spans="1:7" x14ac:dyDescent="0.25">
      <c r="A2" s="6" t="s">
        <v>2327</v>
      </c>
    </row>
    <row r="3" spans="1:7" x14ac:dyDescent="0.25">
      <c r="A3" s="1" t="s">
        <v>0</v>
      </c>
    </row>
    <row r="4" spans="1:7" x14ac:dyDescent="0.25">
      <c r="A4" s="3" t="s">
        <v>33</v>
      </c>
    </row>
    <row r="5" spans="1:7" x14ac:dyDescent="0.25">
      <c r="A5" s="3"/>
      <c r="F5" s="370"/>
    </row>
    <row r="6" spans="1:7" ht="39.75" customHeight="1" x14ac:dyDescent="0.25">
      <c r="A6" s="7" t="s">
        <v>8</v>
      </c>
      <c r="B6" s="8" t="s">
        <v>4</v>
      </c>
      <c r="C6" s="8" t="s">
        <v>7</v>
      </c>
      <c r="D6" s="8" t="s">
        <v>5</v>
      </c>
      <c r="E6" s="7" t="s">
        <v>2</v>
      </c>
      <c r="F6" s="7" t="s">
        <v>2326</v>
      </c>
      <c r="G6" s="7" t="s">
        <v>125</v>
      </c>
    </row>
    <row r="7" spans="1:7" ht="30" customHeight="1" x14ac:dyDescent="0.25">
      <c r="A7" s="235" t="s">
        <v>144</v>
      </c>
      <c r="B7" s="308" t="s">
        <v>145</v>
      </c>
      <c r="C7" s="221" t="s">
        <v>2295</v>
      </c>
      <c r="D7" s="308" t="s">
        <v>2296</v>
      </c>
      <c r="E7" s="308">
        <f>3*45</f>
        <v>135</v>
      </c>
      <c r="F7" s="389">
        <v>28388856</v>
      </c>
      <c r="G7" s="308"/>
    </row>
    <row r="8" spans="1:7" ht="30" customHeight="1" x14ac:dyDescent="0.25">
      <c r="A8" s="235" t="s">
        <v>2297</v>
      </c>
      <c r="B8" s="308" t="s">
        <v>145</v>
      </c>
      <c r="C8" s="307" t="s">
        <v>2298</v>
      </c>
      <c r="D8" s="308" t="s">
        <v>2296</v>
      </c>
      <c r="E8" s="308" t="s">
        <v>2296</v>
      </c>
      <c r="F8" s="319">
        <v>59506215.25</v>
      </c>
      <c r="G8" s="14"/>
    </row>
    <row r="9" spans="1:7" ht="30" customHeight="1" x14ac:dyDescent="0.25">
      <c r="A9" s="235" t="s">
        <v>149</v>
      </c>
      <c r="B9" s="304" t="s">
        <v>145</v>
      </c>
      <c r="C9" s="235" t="s">
        <v>2299</v>
      </c>
      <c r="D9" s="305">
        <v>1.4999999999999999E-2</v>
      </c>
      <c r="E9" s="318" t="s">
        <v>2300</v>
      </c>
      <c r="F9" s="319">
        <v>128771187</v>
      </c>
      <c r="G9" s="14"/>
    </row>
    <row r="10" spans="1:7" ht="30" customHeight="1" x14ac:dyDescent="0.25">
      <c r="A10" s="235" t="s">
        <v>2301</v>
      </c>
      <c r="B10" s="14" t="s">
        <v>2302</v>
      </c>
      <c r="C10" s="14" t="s">
        <v>2303</v>
      </c>
      <c r="D10" s="14" t="s">
        <v>2296</v>
      </c>
      <c r="E10" s="14" t="s">
        <v>2381</v>
      </c>
      <c r="F10" s="319">
        <v>6413282.3399999999</v>
      </c>
      <c r="G10" s="14"/>
    </row>
    <row r="11" spans="1:7" ht="30" customHeight="1" x14ac:dyDescent="0.25">
      <c r="A11" s="304" t="s">
        <v>2304</v>
      </c>
      <c r="B11" s="14" t="s">
        <v>145</v>
      </c>
      <c r="C11" s="14" t="s">
        <v>2305</v>
      </c>
      <c r="D11" s="318" t="s">
        <v>2306</v>
      </c>
      <c r="E11" s="14" t="s">
        <v>2296</v>
      </c>
      <c r="F11" s="319">
        <v>34034566</v>
      </c>
      <c r="G11" s="14"/>
    </row>
    <row r="12" spans="1:7" ht="30" customHeight="1" x14ac:dyDescent="0.25">
      <c r="A12" s="235" t="s">
        <v>2307</v>
      </c>
      <c r="B12" s="15" t="s">
        <v>2308</v>
      </c>
      <c r="C12" s="14" t="s">
        <v>2303</v>
      </c>
      <c r="D12" s="14" t="s">
        <v>2296</v>
      </c>
      <c r="E12" s="14" t="s">
        <v>2296</v>
      </c>
      <c r="F12" s="319">
        <v>16000</v>
      </c>
      <c r="G12" s="14"/>
    </row>
    <row r="13" spans="1:7" ht="30" customHeight="1" x14ac:dyDescent="0.25">
      <c r="A13" s="14" t="s">
        <v>2309</v>
      </c>
      <c r="B13" s="14" t="s">
        <v>145</v>
      </c>
      <c r="C13" s="14" t="s">
        <v>2305</v>
      </c>
      <c r="D13" s="317">
        <v>8.6956000000000006E-2</v>
      </c>
      <c r="E13" s="14" t="s">
        <v>2296</v>
      </c>
      <c r="F13" s="319">
        <v>25749184</v>
      </c>
      <c r="G13" s="14"/>
    </row>
    <row r="14" spans="1:7" ht="30" customHeight="1" x14ac:dyDescent="0.25">
      <c r="A14" s="14"/>
      <c r="B14" s="14"/>
      <c r="C14" s="14"/>
      <c r="D14" s="14"/>
      <c r="E14" s="14"/>
      <c r="F14" s="319"/>
      <c r="G14" s="14"/>
    </row>
    <row r="15" spans="1:7" ht="30" customHeight="1" x14ac:dyDescent="0.2">
      <c r="A15" s="306" t="s">
        <v>1380</v>
      </c>
      <c r="B15" s="45"/>
      <c r="C15" s="45"/>
      <c r="D15" s="45"/>
      <c r="E15" s="45"/>
      <c r="F15" s="319"/>
      <c r="G15" s="45"/>
    </row>
    <row r="16" spans="1:7" ht="30" customHeight="1" x14ac:dyDescent="0.25">
      <c r="A16" s="235" t="s">
        <v>2310</v>
      </c>
      <c r="B16" s="14" t="s">
        <v>2311</v>
      </c>
      <c r="C16" s="14" t="s">
        <v>2312</v>
      </c>
      <c r="D16" s="14" t="s">
        <v>2296</v>
      </c>
      <c r="E16" s="14" t="s">
        <v>2382</v>
      </c>
      <c r="F16" s="319">
        <v>1215</v>
      </c>
      <c r="G16" s="14"/>
    </row>
    <row r="17" spans="1:7" ht="30" customHeight="1" x14ac:dyDescent="0.25">
      <c r="A17" s="235" t="s">
        <v>213</v>
      </c>
      <c r="B17" s="14" t="s">
        <v>2311</v>
      </c>
      <c r="C17" s="14" t="s">
        <v>2312</v>
      </c>
      <c r="D17" s="14" t="s">
        <v>2296</v>
      </c>
      <c r="E17" s="14" t="s">
        <v>2382</v>
      </c>
      <c r="F17" s="319">
        <v>87002</v>
      </c>
      <c r="G17" s="14"/>
    </row>
    <row r="18" spans="1:7" ht="30" customHeight="1" x14ac:dyDescent="0.25">
      <c r="A18" s="235" t="s">
        <v>2313</v>
      </c>
      <c r="B18" s="14" t="s">
        <v>2311</v>
      </c>
      <c r="C18" s="14" t="s">
        <v>2314</v>
      </c>
      <c r="D18" s="14" t="s">
        <v>2296</v>
      </c>
      <c r="E18" s="14" t="s">
        <v>2314</v>
      </c>
      <c r="F18" s="319">
        <v>4094853.9</v>
      </c>
      <c r="G18" s="14"/>
    </row>
    <row r="19" spans="1:7" ht="30" customHeight="1" x14ac:dyDescent="0.25">
      <c r="A19" s="235" t="s">
        <v>2315</v>
      </c>
      <c r="B19" s="14" t="s">
        <v>2311</v>
      </c>
      <c r="C19" s="14" t="s">
        <v>2312</v>
      </c>
      <c r="D19" s="14" t="s">
        <v>2296</v>
      </c>
      <c r="E19" s="14" t="s">
        <v>2383</v>
      </c>
      <c r="F19" s="319">
        <v>1211989.54</v>
      </c>
      <c r="G19" s="14"/>
    </row>
    <row r="20" spans="1:7" ht="30" customHeight="1" x14ac:dyDescent="0.25">
      <c r="A20" s="235" t="s">
        <v>2316</v>
      </c>
      <c r="B20" s="14" t="s">
        <v>2311</v>
      </c>
      <c r="C20" s="14" t="s">
        <v>2312</v>
      </c>
      <c r="D20" s="14" t="s">
        <v>2296</v>
      </c>
      <c r="E20" s="14" t="s">
        <v>2384</v>
      </c>
      <c r="F20" s="319">
        <v>799741</v>
      </c>
      <c r="G20" s="14"/>
    </row>
    <row r="21" spans="1:7" ht="30" customHeight="1" x14ac:dyDescent="0.25">
      <c r="A21" s="221" t="s">
        <v>2317</v>
      </c>
      <c r="B21" s="14" t="s">
        <v>252</v>
      </c>
      <c r="C21" s="14" t="s">
        <v>2312</v>
      </c>
      <c r="D21" s="14" t="s">
        <v>2296</v>
      </c>
      <c r="E21" s="14" t="s">
        <v>2385</v>
      </c>
      <c r="F21" s="319">
        <v>3354696.17</v>
      </c>
      <c r="G21" s="14"/>
    </row>
    <row r="22" spans="1:7" ht="30" customHeight="1" x14ac:dyDescent="0.25">
      <c r="A22" s="14"/>
      <c r="B22" s="14"/>
      <c r="C22" s="14"/>
      <c r="D22" s="14"/>
      <c r="E22" s="14"/>
      <c r="F22" s="319"/>
      <c r="G22" s="14"/>
    </row>
    <row r="23" spans="1:7" ht="30" customHeight="1" x14ac:dyDescent="0.25">
      <c r="A23" s="320" t="s">
        <v>1445</v>
      </c>
      <c r="B23" s="45"/>
      <c r="C23" s="45"/>
      <c r="D23" s="45"/>
      <c r="E23" s="45"/>
      <c r="F23" s="319"/>
      <c r="G23" s="45"/>
    </row>
    <row r="24" spans="1:7" ht="30" customHeight="1" x14ac:dyDescent="0.25">
      <c r="A24" s="14" t="s">
        <v>2318</v>
      </c>
      <c r="B24" s="14" t="s">
        <v>145</v>
      </c>
      <c r="C24" s="318" t="s">
        <v>2319</v>
      </c>
      <c r="D24" s="318" t="s">
        <v>2320</v>
      </c>
      <c r="E24" s="14" t="s">
        <v>488</v>
      </c>
      <c r="F24" s="319">
        <v>3040394.67</v>
      </c>
      <c r="G24" s="14"/>
    </row>
    <row r="25" spans="1:7" ht="30" customHeight="1" x14ac:dyDescent="0.25">
      <c r="A25" s="14" t="s">
        <v>2321</v>
      </c>
      <c r="B25" s="14" t="s">
        <v>145</v>
      </c>
      <c r="C25" s="318" t="s">
        <v>2386</v>
      </c>
      <c r="D25" s="318" t="s">
        <v>2387</v>
      </c>
      <c r="E25" s="14" t="s">
        <v>488</v>
      </c>
      <c r="F25" s="319">
        <f>2635670+204684.97+21252493+2488314</f>
        <v>26581161.969999999</v>
      </c>
      <c r="G25" s="14"/>
    </row>
    <row r="26" spans="1:7" ht="30" customHeight="1" x14ac:dyDescent="0.25">
      <c r="A26" s="14" t="s">
        <v>2322</v>
      </c>
      <c r="B26" s="14" t="s">
        <v>145</v>
      </c>
      <c r="C26" s="318" t="s">
        <v>2388</v>
      </c>
      <c r="D26" s="318" t="s">
        <v>2323</v>
      </c>
      <c r="E26" s="14" t="s">
        <v>488</v>
      </c>
      <c r="F26" s="319">
        <v>1419975.85</v>
      </c>
      <c r="G26" s="14"/>
    </row>
    <row r="27" spans="1:7" ht="30" customHeight="1" x14ac:dyDescent="0.25">
      <c r="A27" s="14" t="s">
        <v>2324</v>
      </c>
      <c r="B27" s="14" t="s">
        <v>145</v>
      </c>
      <c r="C27" s="318" t="s">
        <v>2389</v>
      </c>
      <c r="D27" s="318" t="s">
        <v>2325</v>
      </c>
      <c r="E27" s="14" t="s">
        <v>488</v>
      </c>
      <c r="F27" s="319">
        <v>11870424.130000001</v>
      </c>
      <c r="G27" s="14"/>
    </row>
    <row r="28" spans="1:7" ht="20.100000000000001" customHeight="1" x14ac:dyDescent="0.25">
      <c r="A28" s="170"/>
      <c r="B28" s="170"/>
      <c r="C28" s="170"/>
      <c r="D28" s="170"/>
      <c r="E28" s="316"/>
      <c r="F28" s="390"/>
      <c r="G28" s="170"/>
    </row>
    <row r="29" spans="1:7" ht="15" customHeight="1" x14ac:dyDescent="0.25">
      <c r="A29" s="328" t="s">
        <v>6</v>
      </c>
      <c r="B29" s="170"/>
      <c r="C29" s="170"/>
      <c r="D29" s="170"/>
      <c r="E29" s="316"/>
      <c r="F29" s="390"/>
      <c r="G29" s="170"/>
    </row>
    <row r="30" spans="1:7" ht="15" customHeight="1" x14ac:dyDescent="0.25">
      <c r="A30" s="328"/>
      <c r="F30" s="391"/>
    </row>
    <row r="31" spans="1:7" ht="15" customHeight="1" x14ac:dyDescent="0.25">
      <c r="A31" s="329" t="s">
        <v>2390</v>
      </c>
      <c r="F31" s="391"/>
    </row>
    <row r="32" spans="1:7" ht="15" customHeight="1" x14ac:dyDescent="0.25">
      <c r="A32" s="328"/>
      <c r="F32" s="391"/>
    </row>
    <row r="33" spans="1:6" ht="15" customHeight="1" x14ac:dyDescent="0.25">
      <c r="A33" s="329" t="s">
        <v>2391</v>
      </c>
      <c r="F33" s="391"/>
    </row>
    <row r="34" spans="1:6" ht="20.100000000000001" customHeight="1" x14ac:dyDescent="0.25">
      <c r="F34" s="391"/>
    </row>
    <row r="35" spans="1:6" ht="20.100000000000001" customHeight="1" x14ac:dyDescent="0.25">
      <c r="F35" s="303"/>
    </row>
    <row r="36" spans="1:6" ht="20.100000000000001" customHeight="1" x14ac:dyDescent="0.25"/>
  </sheetData>
  <pageMargins left="0.70866141732283472" right="0.70866141732283472" top="0.74803149606299213" bottom="0.74803149606299213" header="0.31496062992125984" footer="0.31496062992125984"/>
  <pageSetup paperSize="9" scale="5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GridLines="0" zoomScale="95" zoomScaleNormal="95" workbookViewId="0">
      <selection activeCell="C7" sqref="C7"/>
    </sheetView>
  </sheetViews>
  <sheetFormatPr baseColWidth="10" defaultRowHeight="15" x14ac:dyDescent="0.25"/>
  <cols>
    <col min="1" max="1" width="62.7109375" style="2" customWidth="1"/>
    <col min="2" max="2" width="17.7109375" style="2" customWidth="1"/>
    <col min="3" max="3" width="39.140625" style="2" customWidth="1"/>
    <col min="4" max="4" width="15.42578125" style="2" customWidth="1"/>
    <col min="5" max="5" width="14.42578125" style="2" customWidth="1"/>
    <col min="6" max="6" width="15.85546875" style="2" customWidth="1"/>
    <col min="7" max="7" width="76.42578125" style="2" customWidth="1"/>
    <col min="8" max="16384" width="11.42578125" style="2"/>
  </cols>
  <sheetData>
    <row r="1" spans="1:7" x14ac:dyDescent="0.25">
      <c r="A1" s="1"/>
      <c r="G1" s="4" t="s">
        <v>1</v>
      </c>
    </row>
    <row r="2" spans="1:7" x14ac:dyDescent="0.25">
      <c r="A2" s="6" t="s">
        <v>1957</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1" customHeight="1" x14ac:dyDescent="0.25">
      <c r="A7" s="26" t="s">
        <v>9</v>
      </c>
      <c r="B7" s="26" t="s">
        <v>1943</v>
      </c>
      <c r="C7" s="26" t="s">
        <v>1944</v>
      </c>
      <c r="D7" s="26"/>
      <c r="E7" s="26"/>
      <c r="F7" s="39">
        <v>2140410.3199999998</v>
      </c>
      <c r="G7" s="11" t="s">
        <v>1945</v>
      </c>
    </row>
    <row r="8" spans="1:7" ht="21" customHeight="1" x14ac:dyDescent="0.25">
      <c r="A8" s="26" t="s">
        <v>313</v>
      </c>
      <c r="B8" s="26" t="s">
        <v>1943</v>
      </c>
      <c r="C8" s="26"/>
      <c r="D8" s="26"/>
      <c r="E8" s="26"/>
      <c r="F8" s="39">
        <v>6280948.9699999997</v>
      </c>
      <c r="G8" s="11" t="s">
        <v>1946</v>
      </c>
    </row>
    <row r="9" spans="1:7" ht="21" customHeight="1" x14ac:dyDescent="0.25">
      <c r="A9" s="26" t="s">
        <v>1130</v>
      </c>
      <c r="B9" s="26" t="s">
        <v>28</v>
      </c>
      <c r="C9" s="26" t="s">
        <v>1947</v>
      </c>
      <c r="D9" s="26"/>
      <c r="E9" s="26"/>
      <c r="F9" s="39">
        <v>2508605.9</v>
      </c>
      <c r="G9" s="11" t="s">
        <v>1948</v>
      </c>
    </row>
    <row r="10" spans="1:7" ht="21" customHeight="1" x14ac:dyDescent="0.25">
      <c r="A10" s="26" t="s">
        <v>1949</v>
      </c>
      <c r="B10" s="26" t="s">
        <v>73</v>
      </c>
      <c r="C10" s="26"/>
      <c r="D10" s="26"/>
      <c r="E10" s="26"/>
      <c r="F10" s="39">
        <v>84293.74</v>
      </c>
      <c r="G10" s="11" t="s">
        <v>1950</v>
      </c>
    </row>
    <row r="11" spans="1:7" ht="21" customHeight="1" x14ac:dyDescent="0.25">
      <c r="A11" s="26" t="s">
        <v>1951</v>
      </c>
      <c r="B11" s="26" t="s">
        <v>28</v>
      </c>
      <c r="C11" s="26" t="s">
        <v>1952</v>
      </c>
      <c r="D11" s="26"/>
      <c r="E11" s="26"/>
      <c r="F11" s="39">
        <v>930845.5</v>
      </c>
      <c r="G11" s="11" t="s">
        <v>1953</v>
      </c>
    </row>
    <row r="12" spans="1:7" ht="21" customHeight="1" x14ac:dyDescent="0.25">
      <c r="A12" s="26" t="s">
        <v>47</v>
      </c>
      <c r="B12" s="26" t="s">
        <v>48</v>
      </c>
      <c r="C12" s="26"/>
      <c r="D12" s="26"/>
      <c r="E12" s="26"/>
      <c r="F12" s="39">
        <v>660971.09</v>
      </c>
      <c r="G12" s="11" t="s">
        <v>1954</v>
      </c>
    </row>
    <row r="13" spans="1:7" ht="21" customHeight="1" x14ac:dyDescent="0.25">
      <c r="A13" s="26" t="s">
        <v>1955</v>
      </c>
      <c r="B13" s="26" t="s">
        <v>73</v>
      </c>
      <c r="C13" s="392"/>
      <c r="D13" s="26"/>
      <c r="E13" s="26"/>
      <c r="F13" s="39">
        <v>337174.96</v>
      </c>
      <c r="G13" s="11" t="s">
        <v>1956</v>
      </c>
    </row>
    <row r="14" spans="1:7" ht="21" customHeight="1" x14ac:dyDescent="0.25">
      <c r="A14" s="26"/>
      <c r="B14" s="26"/>
      <c r="C14" s="26"/>
      <c r="D14" s="26"/>
      <c r="E14" s="26"/>
      <c r="F14" s="39"/>
      <c r="G14" s="11"/>
    </row>
    <row r="15" spans="1:7" x14ac:dyDescent="0.25">
      <c r="B15" s="13"/>
      <c r="C15" s="13"/>
      <c r="D15" s="13"/>
      <c r="E15" s="13"/>
      <c r="F15" s="13"/>
      <c r="G15" s="13"/>
    </row>
    <row r="16" spans="1:7" x14ac:dyDescent="0.25">
      <c r="A16" s="13" t="s">
        <v>6</v>
      </c>
      <c r="B16" s="13"/>
      <c r="C16" s="13"/>
      <c r="D16" s="13"/>
      <c r="E16" s="13"/>
      <c r="F16" s="13"/>
      <c r="G16" s="13"/>
    </row>
    <row r="17" spans="1:7" ht="21" customHeight="1" x14ac:dyDescent="0.25">
      <c r="A17" s="371"/>
      <c r="B17" s="13"/>
      <c r="C17" s="13"/>
      <c r="D17" s="13"/>
      <c r="E17" s="13"/>
      <c r="F17" s="13"/>
      <c r="G17" s="13"/>
    </row>
    <row r="18" spans="1:7" x14ac:dyDescent="0.25">
      <c r="A18" s="13"/>
      <c r="B18" s="13"/>
      <c r="C18" s="13"/>
      <c r="D18" s="13"/>
      <c r="E18" s="13"/>
      <c r="F18" s="13"/>
      <c r="G18" s="13"/>
    </row>
    <row r="19" spans="1:7" x14ac:dyDescent="0.25">
      <c r="A19" s="13"/>
      <c r="B19" s="13"/>
      <c r="C19" s="13"/>
      <c r="D19" s="13"/>
      <c r="E19" s="13"/>
      <c r="F19" s="13"/>
      <c r="G19" s="13"/>
    </row>
    <row r="20" spans="1:7" x14ac:dyDescent="0.25">
      <c r="A20" s="13"/>
      <c r="B20" s="13"/>
      <c r="C20" s="13"/>
      <c r="D20" s="13"/>
      <c r="E20" s="13"/>
      <c r="F20" s="13"/>
      <c r="G20" s="13"/>
    </row>
    <row r="21" spans="1:7" x14ac:dyDescent="0.25">
      <c r="A21" s="13"/>
      <c r="B21" s="13"/>
      <c r="C21" s="13"/>
      <c r="D21" s="13"/>
      <c r="E21" s="13"/>
      <c r="F21" s="13"/>
      <c r="G21" s="13"/>
    </row>
  </sheetData>
  <pageMargins left="0.70866141732283472" right="0.70866141732283472" top="0.74803149606299213" bottom="0.74803149606299213" header="0.31496062992125984" footer="0.31496062992125984"/>
  <pageSetup paperSize="9" scale="54"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9"/>
  <sheetViews>
    <sheetView showGridLines="0" zoomScale="95" zoomScaleNormal="95" workbookViewId="0">
      <selection activeCell="E8" sqref="E8"/>
    </sheetView>
  </sheetViews>
  <sheetFormatPr baseColWidth="10" defaultColWidth="8.85546875" defaultRowHeight="15" x14ac:dyDescent="0.25"/>
  <cols>
    <col min="1" max="1" width="48.42578125" style="126" customWidth="1"/>
    <col min="2" max="2" width="23.28515625" style="126" customWidth="1"/>
    <col min="3" max="3" width="22.42578125" style="126" customWidth="1"/>
    <col min="4" max="4" width="20" style="126" customWidth="1"/>
    <col min="5" max="5" width="12.5703125" style="126" customWidth="1"/>
    <col min="6" max="6" width="19.140625" style="126" customWidth="1"/>
    <col min="7" max="7" width="26.7109375" style="126" customWidth="1"/>
    <col min="8" max="1025" width="8.85546875" style="126"/>
    <col min="1026" max="16384" width="8.85546875" style="124"/>
  </cols>
  <sheetData>
    <row r="1" spans="1:7" x14ac:dyDescent="0.25">
      <c r="A1" s="123"/>
      <c r="B1" s="124"/>
      <c r="C1" s="124"/>
      <c r="D1" s="124"/>
      <c r="E1" s="124"/>
      <c r="F1" s="124"/>
      <c r="G1" s="125" t="s">
        <v>1</v>
      </c>
    </row>
    <row r="2" spans="1:7" x14ac:dyDescent="0.25">
      <c r="A2" s="6" t="s">
        <v>892</v>
      </c>
      <c r="B2" s="124"/>
      <c r="C2" s="124"/>
      <c r="D2" s="124"/>
      <c r="E2" s="124"/>
      <c r="F2" s="124"/>
      <c r="G2" s="124"/>
    </row>
    <row r="3" spans="1:7" x14ac:dyDescent="0.25">
      <c r="A3" s="1" t="s">
        <v>0</v>
      </c>
      <c r="B3" s="124"/>
      <c r="C3" s="124"/>
      <c r="D3" s="124"/>
      <c r="E3" s="124"/>
      <c r="F3" s="124"/>
      <c r="G3" s="124"/>
    </row>
    <row r="4" spans="1:7" s="126" customFormat="1" x14ac:dyDescent="0.25">
      <c r="A4" s="3" t="s">
        <v>33</v>
      </c>
      <c r="B4" s="124"/>
      <c r="C4" s="124"/>
      <c r="D4" s="124"/>
      <c r="E4" s="124"/>
      <c r="F4" s="124"/>
      <c r="G4" s="124"/>
    </row>
    <row r="5" spans="1:7" s="126" customFormat="1" x14ac:dyDescent="0.25">
      <c r="A5" s="3"/>
      <c r="B5" s="124"/>
      <c r="C5" s="124"/>
      <c r="D5" s="124"/>
      <c r="E5" s="124"/>
      <c r="F5" s="124"/>
      <c r="G5" s="124"/>
    </row>
    <row r="6" spans="1:7" s="126" customFormat="1" ht="44.25" customHeight="1" x14ac:dyDescent="0.25">
      <c r="A6" s="127" t="s">
        <v>8</v>
      </c>
      <c r="B6" s="128" t="s">
        <v>4</v>
      </c>
      <c r="C6" s="128" t="s">
        <v>7</v>
      </c>
      <c r="D6" s="128" t="s">
        <v>877</v>
      </c>
      <c r="E6" s="127" t="s">
        <v>2</v>
      </c>
      <c r="F6" s="127" t="s">
        <v>3</v>
      </c>
      <c r="G6" s="127" t="s">
        <v>125</v>
      </c>
    </row>
    <row r="7" spans="1:7" s="126" customFormat="1" ht="20.100000000000001" customHeight="1" x14ac:dyDescent="0.25">
      <c r="A7" s="464" t="s">
        <v>144</v>
      </c>
      <c r="B7" s="464" t="s">
        <v>145</v>
      </c>
      <c r="C7" s="187" t="s">
        <v>878</v>
      </c>
      <c r="D7" s="444" t="s">
        <v>2249</v>
      </c>
      <c r="E7" s="11">
        <v>210</v>
      </c>
      <c r="F7" s="441">
        <v>1250164.43</v>
      </c>
      <c r="G7" s="11"/>
    </row>
    <row r="8" spans="1:7" s="126" customFormat="1" ht="20.100000000000001" customHeight="1" x14ac:dyDescent="0.25">
      <c r="A8" s="465"/>
      <c r="B8" s="465"/>
      <c r="C8" s="187" t="s">
        <v>2250</v>
      </c>
      <c r="D8" s="445"/>
      <c r="E8" s="11">
        <v>196</v>
      </c>
      <c r="F8" s="442"/>
      <c r="G8" s="11"/>
    </row>
    <row r="9" spans="1:7" s="126" customFormat="1" ht="20.100000000000001" customHeight="1" x14ac:dyDescent="0.25">
      <c r="A9" s="465"/>
      <c r="B9" s="465"/>
      <c r="C9" s="187" t="s">
        <v>2251</v>
      </c>
      <c r="D9" s="445"/>
      <c r="E9" s="11">
        <v>182</v>
      </c>
      <c r="F9" s="442"/>
      <c r="G9" s="11"/>
    </row>
    <row r="10" spans="1:7" s="126" customFormat="1" ht="20.100000000000001" customHeight="1" x14ac:dyDescent="0.25">
      <c r="A10" s="465"/>
      <c r="B10" s="465"/>
      <c r="C10" s="187" t="s">
        <v>879</v>
      </c>
      <c r="D10" s="445"/>
      <c r="E10" s="11">
        <v>182</v>
      </c>
      <c r="F10" s="442"/>
      <c r="G10" s="11"/>
    </row>
    <row r="11" spans="1:7" s="126" customFormat="1" ht="20.100000000000001" customHeight="1" x14ac:dyDescent="0.25">
      <c r="A11" s="465"/>
      <c r="B11" s="465"/>
      <c r="C11" s="187" t="s">
        <v>2252</v>
      </c>
      <c r="D11" s="445"/>
      <c r="E11" s="11">
        <v>168</v>
      </c>
      <c r="F11" s="442"/>
      <c r="G11" s="11"/>
    </row>
    <row r="12" spans="1:7" s="126" customFormat="1" ht="20.100000000000001" customHeight="1" x14ac:dyDescent="0.25">
      <c r="A12" s="465"/>
      <c r="B12" s="465"/>
      <c r="C12" s="187" t="s">
        <v>880</v>
      </c>
      <c r="D12" s="445"/>
      <c r="E12" s="11">
        <v>147</v>
      </c>
      <c r="F12" s="442"/>
      <c r="G12" s="11"/>
    </row>
    <row r="13" spans="1:7" s="126" customFormat="1" ht="20.100000000000001" customHeight="1" x14ac:dyDescent="0.25">
      <c r="A13" s="465"/>
      <c r="B13" s="465"/>
      <c r="C13" s="187" t="s">
        <v>881</v>
      </c>
      <c r="D13" s="446"/>
      <c r="E13" s="11">
        <v>133</v>
      </c>
      <c r="F13" s="442"/>
      <c r="G13" s="11"/>
    </row>
    <row r="14" spans="1:7" s="126" customFormat="1" ht="20.100000000000001" customHeight="1" x14ac:dyDescent="0.25">
      <c r="A14" s="465"/>
      <c r="B14" s="465"/>
      <c r="C14" s="187" t="s">
        <v>2253</v>
      </c>
      <c r="D14" s="295" t="s">
        <v>2254</v>
      </c>
      <c r="E14" s="11">
        <v>0</v>
      </c>
      <c r="F14" s="443"/>
      <c r="G14" s="11"/>
    </row>
    <row r="15" spans="1:7" s="126" customFormat="1" ht="26.25" customHeight="1" x14ac:dyDescent="0.25">
      <c r="A15" s="11" t="s">
        <v>882</v>
      </c>
      <c r="B15" s="11" t="s">
        <v>145</v>
      </c>
      <c r="C15" s="332" t="s">
        <v>2255</v>
      </c>
      <c r="D15" s="334">
        <v>1.4999999999999999E-2</v>
      </c>
      <c r="E15" s="11"/>
      <c r="F15" s="24">
        <v>1177650.29</v>
      </c>
      <c r="G15" s="11"/>
    </row>
    <row r="16" spans="1:7" s="126" customFormat="1" ht="21.95" customHeight="1" x14ac:dyDescent="0.25">
      <c r="A16" s="331" t="s">
        <v>883</v>
      </c>
      <c r="B16" s="11"/>
      <c r="C16" s="186"/>
      <c r="D16" s="296"/>
      <c r="E16" s="11"/>
      <c r="F16" s="479">
        <v>21546</v>
      </c>
      <c r="G16" s="11"/>
    </row>
    <row r="17" spans="1:7" s="126" customFormat="1" ht="21.95" customHeight="1" x14ac:dyDescent="0.25">
      <c r="A17" s="293" t="s">
        <v>1805</v>
      </c>
      <c r="B17" s="11" t="s">
        <v>2256</v>
      </c>
      <c r="C17" s="186"/>
      <c r="D17" s="296"/>
      <c r="E17" s="11">
        <v>390</v>
      </c>
      <c r="F17" s="480"/>
      <c r="G17" s="11"/>
    </row>
    <row r="18" spans="1:7" s="126" customFormat="1" ht="21.95" customHeight="1" x14ac:dyDescent="0.25">
      <c r="A18" s="294" t="s">
        <v>2257</v>
      </c>
      <c r="B18" s="11" t="s">
        <v>884</v>
      </c>
      <c r="C18" s="187"/>
      <c r="D18" s="187"/>
      <c r="E18" s="11">
        <v>250</v>
      </c>
      <c r="F18" s="481"/>
      <c r="G18" s="11"/>
    </row>
    <row r="19" spans="1:7" s="126" customFormat="1" ht="21.95" customHeight="1" x14ac:dyDescent="0.25">
      <c r="A19" s="294" t="s">
        <v>2258</v>
      </c>
      <c r="B19" s="11" t="s">
        <v>252</v>
      </c>
      <c r="C19" s="485" t="s">
        <v>2259</v>
      </c>
      <c r="D19" s="187"/>
      <c r="E19" s="11">
        <v>800</v>
      </c>
      <c r="F19" s="488">
        <v>5957</v>
      </c>
      <c r="G19" s="11"/>
    </row>
    <row r="20" spans="1:7" s="126" customFormat="1" ht="21.95" customHeight="1" x14ac:dyDescent="0.25">
      <c r="A20" s="330" t="s">
        <v>2260</v>
      </c>
      <c r="B20" s="491" t="s">
        <v>2261</v>
      </c>
      <c r="C20" s="486"/>
      <c r="D20" s="187"/>
      <c r="E20" s="11"/>
      <c r="F20" s="489"/>
      <c r="G20" s="11"/>
    </row>
    <row r="21" spans="1:7" s="126" customFormat="1" ht="21.95" customHeight="1" x14ac:dyDescent="0.25">
      <c r="A21" s="294" t="s">
        <v>2262</v>
      </c>
      <c r="B21" s="492"/>
      <c r="C21" s="486"/>
      <c r="D21" s="187"/>
      <c r="E21" s="11">
        <v>280</v>
      </c>
      <c r="F21" s="489"/>
      <c r="G21" s="11"/>
    </row>
    <row r="22" spans="1:7" s="126" customFormat="1" ht="21.95" customHeight="1" x14ac:dyDescent="0.25">
      <c r="A22" s="294" t="s">
        <v>2263</v>
      </c>
      <c r="B22" s="492"/>
      <c r="C22" s="486"/>
      <c r="D22" s="187"/>
      <c r="E22" s="11">
        <v>360</v>
      </c>
      <c r="F22" s="489"/>
      <c r="G22" s="11"/>
    </row>
    <row r="23" spans="1:7" s="126" customFormat="1" ht="21.95" customHeight="1" x14ac:dyDescent="0.25">
      <c r="A23" s="294" t="s">
        <v>2264</v>
      </c>
      <c r="B23" s="492"/>
      <c r="C23" s="486"/>
      <c r="D23" s="187"/>
      <c r="E23" s="11">
        <v>335</v>
      </c>
      <c r="F23" s="489"/>
      <c r="G23" s="11"/>
    </row>
    <row r="24" spans="1:7" s="126" customFormat="1" ht="21.95" customHeight="1" x14ac:dyDescent="0.25">
      <c r="A24" s="294" t="s">
        <v>2265</v>
      </c>
      <c r="B24" s="492"/>
      <c r="C24" s="486"/>
      <c r="D24" s="187"/>
      <c r="E24" s="11">
        <v>260</v>
      </c>
      <c r="F24" s="489"/>
      <c r="G24" s="11"/>
    </row>
    <row r="25" spans="1:7" ht="21.95" customHeight="1" x14ac:dyDescent="0.25">
      <c r="A25" s="294" t="s">
        <v>2266</v>
      </c>
      <c r="B25" s="492"/>
      <c r="C25" s="486"/>
      <c r="D25" s="187"/>
      <c r="E25" s="11">
        <v>285</v>
      </c>
      <c r="F25" s="489"/>
      <c r="G25" s="11"/>
    </row>
    <row r="26" spans="1:7" ht="21.95" customHeight="1" x14ac:dyDescent="0.25">
      <c r="A26" s="294" t="s">
        <v>2267</v>
      </c>
      <c r="B26" s="492"/>
      <c r="C26" s="486"/>
      <c r="D26" s="187"/>
      <c r="E26" s="11">
        <v>285</v>
      </c>
      <c r="F26" s="489"/>
      <c r="G26" s="11"/>
    </row>
    <row r="27" spans="1:7" ht="21.95" customHeight="1" x14ac:dyDescent="0.25">
      <c r="A27" s="294" t="s">
        <v>2268</v>
      </c>
      <c r="B27" s="492"/>
      <c r="C27" s="486"/>
      <c r="D27" s="187"/>
      <c r="E27" s="11">
        <v>285</v>
      </c>
      <c r="F27" s="489"/>
      <c r="G27" s="11"/>
    </row>
    <row r="28" spans="1:7" ht="21.95" customHeight="1" x14ac:dyDescent="0.25">
      <c r="A28" s="294" t="s">
        <v>2269</v>
      </c>
      <c r="B28" s="492"/>
      <c r="C28" s="486"/>
      <c r="D28" s="187"/>
      <c r="E28" s="11">
        <v>335</v>
      </c>
      <c r="F28" s="489"/>
      <c r="G28" s="11"/>
    </row>
    <row r="29" spans="1:7" ht="21.95" customHeight="1" x14ac:dyDescent="0.25">
      <c r="A29" s="294" t="s">
        <v>2270</v>
      </c>
      <c r="B29" s="493"/>
      <c r="C29" s="487"/>
      <c r="D29" s="187"/>
      <c r="E29" s="11">
        <v>440</v>
      </c>
      <c r="F29" s="490"/>
      <c r="G29" s="11"/>
    </row>
    <row r="30" spans="1:7" ht="21.95" customHeight="1" x14ac:dyDescent="0.25">
      <c r="A30" s="11" t="s">
        <v>885</v>
      </c>
      <c r="B30" s="11" t="s">
        <v>884</v>
      </c>
      <c r="C30" s="187"/>
      <c r="D30" s="187"/>
      <c r="E30" s="11">
        <v>126</v>
      </c>
      <c r="F30" s="24"/>
      <c r="G30" s="11"/>
    </row>
    <row r="31" spans="1:7" ht="21.95" customHeight="1" x14ac:dyDescent="0.25">
      <c r="A31" s="11" t="s">
        <v>302</v>
      </c>
      <c r="B31" s="11" t="s">
        <v>252</v>
      </c>
      <c r="C31" s="187"/>
      <c r="D31" s="187"/>
      <c r="E31" s="11">
        <v>400</v>
      </c>
      <c r="F31" s="24">
        <v>396889.55</v>
      </c>
      <c r="G31" s="11"/>
    </row>
    <row r="32" spans="1:7" ht="21.95" customHeight="1" x14ac:dyDescent="0.25">
      <c r="A32" s="11" t="s">
        <v>887</v>
      </c>
      <c r="B32" s="11" t="s">
        <v>2271</v>
      </c>
      <c r="C32" s="187"/>
      <c r="D32" s="187"/>
      <c r="E32" s="11"/>
      <c r="F32" s="24">
        <v>254289</v>
      </c>
      <c r="G32" s="11"/>
    </row>
    <row r="33" spans="1:7" ht="21.95" customHeight="1" x14ac:dyDescent="0.25">
      <c r="A33" s="11" t="s">
        <v>888</v>
      </c>
      <c r="B33" s="11" t="s">
        <v>2272</v>
      </c>
      <c r="C33" s="187"/>
      <c r="D33" s="187"/>
      <c r="E33" s="11">
        <v>294</v>
      </c>
      <c r="F33" s="24">
        <v>8733</v>
      </c>
      <c r="G33" s="11"/>
    </row>
    <row r="34" spans="1:7" ht="30" customHeight="1" x14ac:dyDescent="0.25">
      <c r="A34" s="11" t="s">
        <v>889</v>
      </c>
      <c r="B34" s="11" t="s">
        <v>145</v>
      </c>
      <c r="C34" s="332" t="s">
        <v>2273</v>
      </c>
      <c r="D34" s="333" t="s">
        <v>2274</v>
      </c>
      <c r="E34" s="11"/>
      <c r="F34" s="24">
        <v>230443.91</v>
      </c>
      <c r="G34" s="11"/>
    </row>
    <row r="35" spans="1:7" ht="21.95" customHeight="1" x14ac:dyDescent="0.25">
      <c r="A35" s="207" t="s">
        <v>890</v>
      </c>
      <c r="B35" s="473" t="s">
        <v>202</v>
      </c>
      <c r="C35" s="476" t="s">
        <v>2275</v>
      </c>
      <c r="D35" s="296"/>
      <c r="E35" s="11"/>
      <c r="F35" s="479">
        <v>1203593.3400000001</v>
      </c>
      <c r="G35" s="11"/>
    </row>
    <row r="36" spans="1:7" ht="21.95" customHeight="1" x14ac:dyDescent="0.25">
      <c r="A36" s="14" t="s">
        <v>1060</v>
      </c>
      <c r="B36" s="474"/>
      <c r="C36" s="477"/>
      <c r="D36" s="296">
        <v>0.18</v>
      </c>
      <c r="E36" s="11"/>
      <c r="F36" s="480"/>
      <c r="G36" s="11"/>
    </row>
    <row r="37" spans="1:7" ht="21.95" customHeight="1" x14ac:dyDescent="0.25">
      <c r="A37" s="14" t="s">
        <v>1063</v>
      </c>
      <c r="B37" s="474"/>
      <c r="C37" s="477"/>
      <c r="D37" s="482">
        <v>0.14000000000000001</v>
      </c>
      <c r="E37" s="11"/>
      <c r="F37" s="480"/>
      <c r="G37" s="11"/>
    </row>
    <row r="38" spans="1:7" ht="21.95" customHeight="1" x14ac:dyDescent="0.25">
      <c r="A38" s="14" t="s">
        <v>1064</v>
      </c>
      <c r="B38" s="474"/>
      <c r="C38" s="477"/>
      <c r="D38" s="483"/>
      <c r="E38" s="11"/>
      <c r="F38" s="480"/>
      <c r="G38" s="11"/>
    </row>
    <row r="39" spans="1:7" ht="21.95" customHeight="1" x14ac:dyDescent="0.25">
      <c r="A39" s="14" t="s">
        <v>2276</v>
      </c>
      <c r="B39" s="475"/>
      <c r="C39" s="478"/>
      <c r="D39" s="484"/>
      <c r="E39" s="11"/>
      <c r="F39" s="481"/>
      <c r="G39" s="11"/>
    </row>
  </sheetData>
  <mergeCells count="10">
    <mergeCell ref="B35:B39"/>
    <mergeCell ref="C35:C39"/>
    <mergeCell ref="F35:F39"/>
    <mergeCell ref="D37:D39"/>
    <mergeCell ref="A7:A14"/>
    <mergeCell ref="B7:B14"/>
    <mergeCell ref="F16:F18"/>
    <mergeCell ref="C19:C29"/>
    <mergeCell ref="F19:F29"/>
    <mergeCell ref="B20:B29"/>
  </mergeCells>
  <pageMargins left="0.70866141732283472" right="0.70866141732283472" top="0.74803149606299213" bottom="0.74803149606299213" header="0.51181102362204722" footer="0.51181102362204722"/>
  <pageSetup paperSize="9" scale="75" firstPageNumber="0" orientation="landscape" horizont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workbookViewId="0">
      <selection activeCell="E13" sqref="E13"/>
    </sheetView>
  </sheetViews>
  <sheetFormatPr baseColWidth="10" defaultRowHeight="15" x14ac:dyDescent="0.25"/>
  <cols>
    <col min="1" max="1" width="89.85546875" style="2" customWidth="1"/>
    <col min="2" max="2" width="16.85546875" style="2" customWidth="1"/>
    <col min="3" max="3" width="18.42578125" style="2" customWidth="1"/>
    <col min="4" max="4" width="12.5703125" style="2" customWidth="1"/>
    <col min="5" max="5" width="14.42578125" style="2" customWidth="1"/>
    <col min="6" max="6" width="16.7109375" style="2" customWidth="1"/>
    <col min="7" max="7" width="88.42578125" style="2" customWidth="1"/>
    <col min="8" max="16384" width="11.42578125" style="2"/>
  </cols>
  <sheetData>
    <row r="1" spans="1:8" x14ac:dyDescent="0.25">
      <c r="A1" s="1"/>
    </row>
    <row r="2" spans="1:8" x14ac:dyDescent="0.25">
      <c r="A2" s="6" t="s">
        <v>2489</v>
      </c>
    </row>
    <row r="3" spans="1:8" x14ac:dyDescent="0.25">
      <c r="A3" s="1" t="s">
        <v>0</v>
      </c>
    </row>
    <row r="4" spans="1:8" x14ac:dyDescent="0.25">
      <c r="A4" s="3" t="s">
        <v>33</v>
      </c>
    </row>
    <row r="5" spans="1:8" x14ac:dyDescent="0.25">
      <c r="A5" s="3"/>
    </row>
    <row r="6" spans="1:8" ht="45.75" customHeight="1" x14ac:dyDescent="0.25">
      <c r="A6" s="7" t="s">
        <v>8</v>
      </c>
      <c r="B6" s="8" t="s">
        <v>4</v>
      </c>
      <c r="C6" s="8" t="s">
        <v>7</v>
      </c>
      <c r="D6" s="8" t="s">
        <v>5</v>
      </c>
      <c r="E6" s="7" t="s">
        <v>2</v>
      </c>
      <c r="F6" s="7" t="s">
        <v>3</v>
      </c>
      <c r="G6" s="7" t="s">
        <v>475</v>
      </c>
    </row>
    <row r="7" spans="1:8" ht="20.100000000000001" customHeight="1" x14ac:dyDescent="0.25">
      <c r="A7" s="50" t="s">
        <v>169</v>
      </c>
      <c r="B7" s="11"/>
      <c r="C7" s="11"/>
      <c r="D7" s="11"/>
      <c r="E7" s="395"/>
      <c r="F7" s="396">
        <v>164592.26</v>
      </c>
      <c r="G7" s="29"/>
      <c r="H7" s="13"/>
    </row>
    <row r="8" spans="1:8" ht="20.100000000000001" customHeight="1" x14ac:dyDescent="0.25">
      <c r="A8" s="397" t="s">
        <v>2490</v>
      </c>
      <c r="B8" s="11" t="s">
        <v>145</v>
      </c>
      <c r="C8" s="11"/>
      <c r="D8" s="11"/>
      <c r="E8" s="24">
        <v>3000</v>
      </c>
      <c r="F8" s="24"/>
      <c r="G8" s="29" t="s">
        <v>2491</v>
      </c>
      <c r="H8" s="13"/>
    </row>
    <row r="9" spans="1:8" ht="20.100000000000001" customHeight="1" x14ac:dyDescent="0.25">
      <c r="A9" s="397" t="s">
        <v>2492</v>
      </c>
      <c r="B9" s="11" t="s">
        <v>2493</v>
      </c>
      <c r="C9" s="11"/>
      <c r="D9" s="11"/>
      <c r="E9" s="24">
        <v>350</v>
      </c>
      <c r="F9" s="24"/>
      <c r="G9" s="29" t="s">
        <v>2494</v>
      </c>
      <c r="H9" s="13"/>
    </row>
    <row r="10" spans="1:8" ht="20.100000000000001" customHeight="1" x14ac:dyDescent="0.25">
      <c r="A10" s="397" t="s">
        <v>2495</v>
      </c>
      <c r="B10" s="11" t="s">
        <v>2496</v>
      </c>
      <c r="C10" s="11"/>
      <c r="D10" s="11"/>
      <c r="E10" s="24">
        <v>300</v>
      </c>
      <c r="F10" s="24"/>
      <c r="G10" s="29" t="s">
        <v>2494</v>
      </c>
      <c r="H10" s="13"/>
    </row>
    <row r="11" spans="1:8" ht="20.100000000000001" customHeight="1" x14ac:dyDescent="0.25">
      <c r="A11" s="50" t="s">
        <v>2497</v>
      </c>
      <c r="B11" s="11" t="s">
        <v>252</v>
      </c>
      <c r="C11" s="11"/>
      <c r="D11" s="11"/>
      <c r="E11" s="24"/>
      <c r="F11" s="398">
        <v>114504</v>
      </c>
      <c r="G11" s="29"/>
      <c r="H11" s="13"/>
    </row>
    <row r="12" spans="1:8" ht="20.100000000000001" customHeight="1" x14ac:dyDescent="0.25">
      <c r="A12" s="50" t="s">
        <v>2498</v>
      </c>
      <c r="B12" s="11"/>
      <c r="C12" s="11"/>
      <c r="D12" s="11"/>
      <c r="E12" s="24"/>
      <c r="F12" s="398">
        <v>164949.69</v>
      </c>
      <c r="G12" s="399"/>
      <c r="H12" s="13"/>
    </row>
    <row r="13" spans="1:8" ht="20.100000000000001" customHeight="1" x14ac:dyDescent="0.25">
      <c r="A13" s="400" t="s">
        <v>144</v>
      </c>
      <c r="B13" s="401" t="s">
        <v>202</v>
      </c>
      <c r="C13" s="401" t="s">
        <v>2499</v>
      </c>
      <c r="D13" s="401"/>
      <c r="E13" s="402">
        <v>3.25</v>
      </c>
      <c r="F13" s="403">
        <v>154749.69</v>
      </c>
      <c r="G13" s="404" t="s">
        <v>2500</v>
      </c>
      <c r="H13" s="13"/>
    </row>
    <row r="14" spans="1:8" ht="20.100000000000001" customHeight="1" x14ac:dyDescent="0.25">
      <c r="A14" s="397" t="s">
        <v>2501</v>
      </c>
      <c r="B14" s="11" t="s">
        <v>2496</v>
      </c>
      <c r="C14" s="11"/>
      <c r="D14" s="11"/>
      <c r="E14" s="24">
        <v>200</v>
      </c>
      <c r="F14" s="24">
        <v>10200</v>
      </c>
      <c r="G14" s="29"/>
      <c r="H14" s="13"/>
    </row>
    <row r="15" spans="1:8" ht="20.100000000000001" customHeight="1" x14ac:dyDescent="0.25">
      <c r="A15" s="50" t="s">
        <v>162</v>
      </c>
      <c r="B15" s="11"/>
      <c r="C15" s="11"/>
      <c r="D15" s="11"/>
      <c r="E15" s="24"/>
      <c r="F15" s="398">
        <v>89689</v>
      </c>
      <c r="G15" s="29"/>
      <c r="H15" s="13"/>
    </row>
    <row r="16" spans="1:8" ht="28.5" customHeight="1" x14ac:dyDescent="0.25">
      <c r="A16" s="405" t="s">
        <v>2502</v>
      </c>
      <c r="B16" s="11" t="s">
        <v>2496</v>
      </c>
      <c r="C16" s="11"/>
      <c r="D16" s="11"/>
      <c r="E16" s="24">
        <v>74</v>
      </c>
      <c r="F16" s="24"/>
      <c r="G16" s="29" t="s">
        <v>2494</v>
      </c>
      <c r="H16" s="13"/>
    </row>
    <row r="17" spans="1:8" ht="20.100000000000001" customHeight="1" x14ac:dyDescent="0.25">
      <c r="A17" s="406" t="s">
        <v>2503</v>
      </c>
      <c r="B17" s="11"/>
      <c r="C17" s="11"/>
      <c r="D17" s="11"/>
      <c r="E17" s="24"/>
      <c r="F17" s="24"/>
      <c r="G17" s="29"/>
      <c r="H17" s="13"/>
    </row>
    <row r="18" spans="1:8" ht="20.100000000000001" customHeight="1" x14ac:dyDescent="0.25">
      <c r="A18" s="397" t="s">
        <v>552</v>
      </c>
      <c r="B18" s="11" t="s">
        <v>1088</v>
      </c>
      <c r="C18" s="11"/>
      <c r="D18" s="11"/>
      <c r="E18" s="24">
        <v>400</v>
      </c>
      <c r="F18" s="24"/>
      <c r="G18" s="29" t="s">
        <v>2494</v>
      </c>
      <c r="H18" s="13"/>
    </row>
    <row r="19" spans="1:8" ht="20.100000000000001" customHeight="1" x14ac:dyDescent="0.25">
      <c r="A19" s="50" t="s">
        <v>155</v>
      </c>
      <c r="B19" s="11" t="s">
        <v>1088</v>
      </c>
      <c r="C19" s="11"/>
      <c r="D19" s="11"/>
      <c r="E19" s="24">
        <v>255</v>
      </c>
      <c r="F19" s="398">
        <v>1020</v>
      </c>
      <c r="G19" s="29"/>
      <c r="H19" s="13"/>
    </row>
    <row r="20" spans="1:8" ht="20.100000000000001" customHeight="1" x14ac:dyDescent="0.25">
      <c r="A20" s="11"/>
      <c r="B20" s="11"/>
      <c r="C20" s="11"/>
      <c r="D20" s="11"/>
      <c r="E20" s="24"/>
      <c r="F20" s="24"/>
      <c r="G20" s="29"/>
      <c r="H20" s="13"/>
    </row>
    <row r="22" spans="1:8" x14ac:dyDescent="0.25">
      <c r="A22" s="2" t="s">
        <v>6</v>
      </c>
    </row>
  </sheetData>
  <pageMargins left="0.70866141732283472" right="0.70866141732283472" top="0.74803149606299213" bottom="0.74803149606299213" header="0.31496062992125984" footer="0.31496062992125984"/>
  <pageSetup paperSize="9" scale="62"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4"/>
  <sheetViews>
    <sheetView showGridLines="0" zoomScale="95" zoomScaleNormal="95" workbookViewId="0">
      <selection activeCell="D8" sqref="D8:E8"/>
    </sheetView>
  </sheetViews>
  <sheetFormatPr baseColWidth="10" defaultRowHeight="15" x14ac:dyDescent="0.25"/>
  <cols>
    <col min="1" max="1" width="82" style="2" customWidth="1"/>
    <col min="2" max="2" width="17.7109375" style="2" customWidth="1"/>
    <col min="3" max="3" width="43.42578125" style="2" customWidth="1"/>
    <col min="4" max="4" width="15" style="5" customWidth="1"/>
    <col min="5" max="5" width="13.5703125" style="36" customWidth="1"/>
    <col min="6" max="6" width="18.140625" style="37" customWidth="1"/>
    <col min="7" max="7" width="39.85546875" style="2" customWidth="1"/>
    <col min="8" max="16384" width="11.42578125" style="2"/>
  </cols>
  <sheetData>
    <row r="1" spans="1:7" x14ac:dyDescent="0.25">
      <c r="G1" s="4" t="s">
        <v>1</v>
      </c>
    </row>
    <row r="2" spans="1:7" x14ac:dyDescent="0.25">
      <c r="A2" s="6" t="s">
        <v>194</v>
      </c>
      <c r="G2" s="4"/>
    </row>
    <row r="3" spans="1:7" x14ac:dyDescent="0.25">
      <c r="A3" s="1" t="s">
        <v>0</v>
      </c>
    </row>
    <row r="4" spans="1:7" x14ac:dyDescent="0.25">
      <c r="A4" s="3" t="s">
        <v>83</v>
      </c>
    </row>
    <row r="6" spans="1:7" ht="45.75" customHeight="1" x14ac:dyDescent="0.25">
      <c r="A6" s="7" t="s">
        <v>8</v>
      </c>
      <c r="B6" s="8" t="s">
        <v>4</v>
      </c>
      <c r="C6" s="8" t="s">
        <v>7</v>
      </c>
      <c r="D6" s="8" t="s">
        <v>5</v>
      </c>
      <c r="E6" s="38" t="s">
        <v>2</v>
      </c>
      <c r="F6" s="38" t="s">
        <v>3</v>
      </c>
      <c r="G6" s="7" t="s">
        <v>125</v>
      </c>
    </row>
    <row r="7" spans="1:7" x14ac:dyDescent="0.25">
      <c r="A7" s="199" t="s">
        <v>174</v>
      </c>
      <c r="B7" s="11"/>
      <c r="C7" s="11"/>
      <c r="D7" s="75"/>
      <c r="E7" s="321"/>
      <c r="F7" s="322"/>
      <c r="G7" s="11"/>
    </row>
    <row r="8" spans="1:7" ht="20.100000000000001" customHeight="1" x14ac:dyDescent="0.25">
      <c r="A8" s="11" t="s">
        <v>9</v>
      </c>
      <c r="B8" s="11" t="s">
        <v>145</v>
      </c>
      <c r="C8" s="11"/>
      <c r="D8" s="78" t="s">
        <v>2392</v>
      </c>
      <c r="E8" s="132">
        <v>74.2</v>
      </c>
      <c r="F8" s="20">
        <v>1577207.1</v>
      </c>
      <c r="G8" s="11"/>
    </row>
    <row r="9" spans="1:7" ht="20.100000000000001" customHeight="1" x14ac:dyDescent="0.25">
      <c r="A9" s="11" t="s">
        <v>175</v>
      </c>
      <c r="B9" s="11" t="s">
        <v>145</v>
      </c>
      <c r="C9" s="11"/>
      <c r="D9" s="78" t="s">
        <v>2392</v>
      </c>
      <c r="E9" s="132">
        <v>74.2</v>
      </c>
      <c r="F9" s="20">
        <v>167713.03</v>
      </c>
      <c r="G9" s="11"/>
    </row>
    <row r="10" spans="1:7" ht="20.100000000000001" customHeight="1" x14ac:dyDescent="0.25">
      <c r="A10" s="11" t="s">
        <v>176</v>
      </c>
      <c r="B10" s="11" t="s">
        <v>145</v>
      </c>
      <c r="C10" s="11"/>
      <c r="D10" s="78" t="s">
        <v>2392</v>
      </c>
      <c r="E10" s="132" t="s">
        <v>2392</v>
      </c>
      <c r="F10" s="20">
        <v>227</v>
      </c>
      <c r="G10" s="11"/>
    </row>
    <row r="11" spans="1:7" ht="20.100000000000001" customHeight="1" x14ac:dyDescent="0.25">
      <c r="A11" s="11" t="s">
        <v>177</v>
      </c>
      <c r="B11" s="11" t="s">
        <v>145</v>
      </c>
      <c r="C11" s="11"/>
      <c r="D11" s="78" t="s">
        <v>2392</v>
      </c>
      <c r="E11" s="325">
        <v>100</v>
      </c>
      <c r="F11" s="20">
        <v>54491.5</v>
      </c>
      <c r="G11" s="11"/>
    </row>
    <row r="12" spans="1:7" ht="20.100000000000001" customHeight="1" x14ac:dyDescent="0.25">
      <c r="A12" s="11" t="s">
        <v>178</v>
      </c>
      <c r="B12" s="11" t="s">
        <v>145</v>
      </c>
      <c r="C12" s="11"/>
      <c r="D12" s="78"/>
      <c r="E12" s="325"/>
      <c r="F12" s="323">
        <v>0</v>
      </c>
      <c r="G12" s="11"/>
    </row>
    <row r="13" spans="1:7" ht="20.100000000000001" customHeight="1" x14ac:dyDescent="0.25">
      <c r="A13" s="11" t="s">
        <v>2393</v>
      </c>
      <c r="B13" s="11" t="s">
        <v>145</v>
      </c>
      <c r="C13" s="11"/>
      <c r="D13" s="116">
        <v>0.1</v>
      </c>
      <c r="E13" s="325">
        <v>40</v>
      </c>
      <c r="F13" s="20">
        <v>24677.13</v>
      </c>
      <c r="G13" s="11"/>
    </row>
    <row r="14" spans="1:7" ht="20.100000000000001" customHeight="1" x14ac:dyDescent="0.25">
      <c r="A14" s="11" t="s">
        <v>95</v>
      </c>
      <c r="B14" s="11" t="s">
        <v>145</v>
      </c>
      <c r="C14" s="11"/>
      <c r="D14" s="78" t="s">
        <v>2392</v>
      </c>
      <c r="E14" s="325">
        <v>520</v>
      </c>
      <c r="F14" s="20">
        <v>11120.09</v>
      </c>
      <c r="G14" s="11"/>
    </row>
    <row r="15" spans="1:7" ht="20.100000000000001" customHeight="1" x14ac:dyDescent="0.25">
      <c r="A15" s="11" t="s">
        <v>179</v>
      </c>
      <c r="B15" s="11" t="s">
        <v>145</v>
      </c>
      <c r="C15" s="11"/>
      <c r="D15" s="131">
        <v>1.9800000000000002E-2</v>
      </c>
      <c r="E15" s="132" t="s">
        <v>2392</v>
      </c>
      <c r="F15" s="20">
        <v>189012.9</v>
      </c>
      <c r="G15" s="11"/>
    </row>
    <row r="16" spans="1:7" ht="20.100000000000001" customHeight="1" x14ac:dyDescent="0.25">
      <c r="A16" s="11" t="s">
        <v>180</v>
      </c>
      <c r="B16" s="11" t="s">
        <v>145</v>
      </c>
      <c r="C16" s="11"/>
      <c r="D16" s="116">
        <v>0.01</v>
      </c>
      <c r="E16" s="132" t="s">
        <v>2392</v>
      </c>
      <c r="F16" s="20">
        <v>42339.15</v>
      </c>
      <c r="G16" s="11"/>
    </row>
    <row r="17" spans="1:7" ht="20.100000000000001" customHeight="1" x14ac:dyDescent="0.25">
      <c r="A17" s="50" t="s">
        <v>2394</v>
      </c>
      <c r="B17" s="11"/>
      <c r="C17" s="11"/>
      <c r="D17" s="78"/>
      <c r="E17" s="132"/>
      <c r="F17" s="20"/>
      <c r="G17" s="11"/>
    </row>
    <row r="18" spans="1:7" ht="20.100000000000001" customHeight="1" x14ac:dyDescent="0.25">
      <c r="A18" s="11" t="s">
        <v>2395</v>
      </c>
      <c r="B18" s="11" t="s">
        <v>145</v>
      </c>
      <c r="C18" s="11"/>
      <c r="D18" s="78"/>
      <c r="E18" s="132"/>
      <c r="F18" s="20">
        <v>0</v>
      </c>
      <c r="G18" s="11"/>
    </row>
    <row r="19" spans="1:7" ht="20.100000000000001" customHeight="1" x14ac:dyDescent="0.25">
      <c r="A19" s="11" t="s">
        <v>181</v>
      </c>
      <c r="B19" s="11" t="s">
        <v>145</v>
      </c>
      <c r="C19" s="11"/>
      <c r="D19" s="78" t="s">
        <v>2392</v>
      </c>
      <c r="E19" s="132">
        <v>80</v>
      </c>
      <c r="F19" s="20">
        <v>561752.03</v>
      </c>
      <c r="G19" s="11"/>
    </row>
    <row r="20" spans="1:7" ht="20.100000000000001" customHeight="1" x14ac:dyDescent="0.25">
      <c r="A20" s="11" t="s">
        <v>182</v>
      </c>
      <c r="B20" s="11" t="s">
        <v>145</v>
      </c>
      <c r="C20" s="11"/>
      <c r="D20" s="78" t="s">
        <v>2392</v>
      </c>
      <c r="E20" s="132">
        <v>62</v>
      </c>
      <c r="F20" s="20">
        <v>84780.81</v>
      </c>
      <c r="G20" s="11"/>
    </row>
    <row r="21" spans="1:7" ht="20.100000000000001" customHeight="1" x14ac:dyDescent="0.25">
      <c r="A21" s="11" t="s">
        <v>183</v>
      </c>
      <c r="B21" s="11" t="s">
        <v>145</v>
      </c>
      <c r="C21" s="11"/>
      <c r="D21" s="78" t="s">
        <v>2392</v>
      </c>
      <c r="E21" s="132" t="s">
        <v>2392</v>
      </c>
      <c r="F21" s="20">
        <v>347056.91</v>
      </c>
      <c r="G21" s="11"/>
    </row>
    <row r="22" spans="1:7" ht="20.100000000000001" customHeight="1" x14ac:dyDescent="0.25">
      <c r="A22" s="11" t="s">
        <v>184</v>
      </c>
      <c r="B22" s="11" t="s">
        <v>145</v>
      </c>
      <c r="C22" s="11"/>
      <c r="D22" s="78" t="s">
        <v>2392</v>
      </c>
      <c r="E22" s="132" t="s">
        <v>2392</v>
      </c>
      <c r="F22" s="20">
        <v>330061.03999999998</v>
      </c>
      <c r="G22" s="11"/>
    </row>
    <row r="23" spans="1:7" ht="20.100000000000001" customHeight="1" x14ac:dyDescent="0.25">
      <c r="A23" s="11" t="s">
        <v>185</v>
      </c>
      <c r="B23" s="11" t="s">
        <v>145</v>
      </c>
      <c r="C23" s="11"/>
      <c r="D23" s="78" t="s">
        <v>2392</v>
      </c>
      <c r="E23" s="132" t="s">
        <v>2392</v>
      </c>
      <c r="F23" s="20">
        <v>330061.77</v>
      </c>
      <c r="G23" s="11"/>
    </row>
    <row r="24" spans="1:7" ht="20.100000000000001" customHeight="1" x14ac:dyDescent="0.25">
      <c r="A24" s="11" t="s">
        <v>186</v>
      </c>
      <c r="B24" s="11" t="s">
        <v>145</v>
      </c>
      <c r="C24" s="11"/>
      <c r="D24" s="116">
        <v>0.03</v>
      </c>
      <c r="E24" s="132" t="s">
        <v>2392</v>
      </c>
      <c r="F24" s="20">
        <v>1065329.77</v>
      </c>
      <c r="G24" s="11"/>
    </row>
    <row r="25" spans="1:7" ht="20.100000000000001" customHeight="1" x14ac:dyDescent="0.25">
      <c r="A25" s="50" t="s">
        <v>2396</v>
      </c>
      <c r="B25" s="11"/>
      <c r="C25" s="11"/>
      <c r="D25" s="78"/>
      <c r="E25" s="132"/>
      <c r="F25" s="20"/>
      <c r="G25" s="11"/>
    </row>
    <row r="26" spans="1:7" ht="20.100000000000001" customHeight="1" x14ac:dyDescent="0.25">
      <c r="A26" s="11" t="s">
        <v>2397</v>
      </c>
      <c r="B26" s="11" t="s">
        <v>145</v>
      </c>
      <c r="C26" s="11"/>
      <c r="D26" s="78" t="s">
        <v>2392</v>
      </c>
      <c r="E26" s="132" t="s">
        <v>2392</v>
      </c>
      <c r="F26" s="39">
        <v>4882285.38</v>
      </c>
      <c r="G26" s="11"/>
    </row>
    <row r="27" spans="1:7" ht="20.100000000000001" customHeight="1" x14ac:dyDescent="0.25">
      <c r="A27" s="11" t="s">
        <v>2398</v>
      </c>
      <c r="B27" s="11" t="s">
        <v>145</v>
      </c>
      <c r="C27" s="11"/>
      <c r="D27" s="78" t="s">
        <v>2392</v>
      </c>
      <c r="E27" s="132" t="s">
        <v>2392</v>
      </c>
      <c r="F27" s="39">
        <v>627347.67000000004</v>
      </c>
      <c r="G27" s="11"/>
    </row>
    <row r="28" spans="1:7" ht="20.100000000000001" customHeight="1" x14ac:dyDescent="0.25">
      <c r="A28" s="50" t="s">
        <v>2399</v>
      </c>
      <c r="B28" s="11"/>
      <c r="C28" s="11"/>
      <c r="D28" s="78"/>
      <c r="E28" s="132"/>
      <c r="F28" s="39"/>
      <c r="G28" s="11"/>
    </row>
    <row r="29" spans="1:7" ht="20.100000000000001" customHeight="1" x14ac:dyDescent="0.25">
      <c r="A29" s="11" t="s">
        <v>2400</v>
      </c>
      <c r="B29" s="11" t="s">
        <v>145</v>
      </c>
      <c r="C29" s="11"/>
      <c r="D29" s="78" t="s">
        <v>2392</v>
      </c>
      <c r="E29" s="132" t="s">
        <v>2392</v>
      </c>
      <c r="F29" s="39">
        <v>27498878.850000001</v>
      </c>
      <c r="G29" s="11"/>
    </row>
    <row r="30" spans="1:7" ht="20.100000000000001" customHeight="1" x14ac:dyDescent="0.25">
      <c r="A30" s="11" t="s">
        <v>2401</v>
      </c>
      <c r="B30" s="11" t="s">
        <v>145</v>
      </c>
      <c r="C30" s="11"/>
      <c r="D30" s="78" t="s">
        <v>2392</v>
      </c>
      <c r="E30" s="132" t="s">
        <v>2392</v>
      </c>
      <c r="F30" s="39">
        <v>6144436.4199999999</v>
      </c>
      <c r="G30" s="11"/>
    </row>
    <row r="31" spans="1:7" ht="15.75" x14ac:dyDescent="0.25">
      <c r="A31" s="50" t="s">
        <v>187</v>
      </c>
      <c r="B31" s="11"/>
      <c r="C31" s="11"/>
      <c r="D31" s="78"/>
      <c r="E31" s="132"/>
      <c r="F31" s="20"/>
      <c r="G31" s="11"/>
    </row>
    <row r="32" spans="1:7" ht="15.75" x14ac:dyDescent="0.25">
      <c r="A32" s="11" t="s">
        <v>188</v>
      </c>
      <c r="B32" s="11" t="s">
        <v>145</v>
      </c>
      <c r="C32" s="11"/>
      <c r="D32" s="131">
        <v>1.6E-2</v>
      </c>
      <c r="E32" s="132">
        <v>450</v>
      </c>
      <c r="F32" s="20">
        <v>2419340.58</v>
      </c>
      <c r="G32" s="11"/>
    </row>
    <row r="33" spans="1:7" ht="15.75" x14ac:dyDescent="0.25">
      <c r="A33" s="11" t="s">
        <v>47</v>
      </c>
      <c r="B33" s="11" t="s">
        <v>145</v>
      </c>
      <c r="C33" s="11"/>
      <c r="D33" s="78" t="s">
        <v>2392</v>
      </c>
      <c r="E33" s="132">
        <v>235</v>
      </c>
      <c r="F33" s="20">
        <v>200600.8</v>
      </c>
      <c r="G33" s="11"/>
    </row>
    <row r="34" spans="1:7" ht="15.75" x14ac:dyDescent="0.25">
      <c r="A34" s="11" t="s">
        <v>189</v>
      </c>
      <c r="B34" s="11" t="s">
        <v>145</v>
      </c>
      <c r="C34" s="11" t="s">
        <v>190</v>
      </c>
      <c r="D34" s="78"/>
      <c r="E34" s="132">
        <v>3</v>
      </c>
      <c r="F34" s="20">
        <v>2223785.7799999998</v>
      </c>
      <c r="G34" s="11"/>
    </row>
    <row r="35" spans="1:7" ht="15.75" x14ac:dyDescent="0.25">
      <c r="A35" s="11" t="s">
        <v>191</v>
      </c>
      <c r="B35" s="11" t="s">
        <v>145</v>
      </c>
      <c r="C35" s="11"/>
      <c r="D35" s="78" t="s">
        <v>2392</v>
      </c>
      <c r="E35" s="132">
        <v>172</v>
      </c>
      <c r="F35" s="20">
        <v>547522.18999999994</v>
      </c>
      <c r="G35" s="11"/>
    </row>
    <row r="36" spans="1:7" ht="15.75" x14ac:dyDescent="0.25">
      <c r="A36" s="11" t="s">
        <v>2402</v>
      </c>
      <c r="B36" s="11" t="s">
        <v>145</v>
      </c>
      <c r="C36" s="11"/>
      <c r="D36" s="78"/>
      <c r="E36" s="132"/>
      <c r="F36" s="20">
        <v>0</v>
      </c>
      <c r="G36" s="11"/>
    </row>
    <row r="37" spans="1:7" ht="15.75" x14ac:dyDescent="0.25">
      <c r="A37" s="11" t="s">
        <v>192</v>
      </c>
      <c r="B37" s="11" t="s">
        <v>145</v>
      </c>
      <c r="C37" s="11"/>
      <c r="D37" s="78" t="s">
        <v>2392</v>
      </c>
      <c r="E37" s="132" t="s">
        <v>2392</v>
      </c>
      <c r="F37" s="20">
        <v>651957.47</v>
      </c>
      <c r="G37" s="11"/>
    </row>
    <row r="38" spans="1:7" ht="15.75" x14ac:dyDescent="0.25">
      <c r="A38" s="50" t="s">
        <v>2108</v>
      </c>
      <c r="B38" s="11"/>
      <c r="C38" s="11"/>
      <c r="D38" s="78"/>
      <c r="E38" s="132"/>
      <c r="F38" s="20"/>
      <c r="G38" s="11"/>
    </row>
    <row r="39" spans="1:7" ht="15.75" x14ac:dyDescent="0.25">
      <c r="A39" s="11" t="s">
        <v>193</v>
      </c>
      <c r="B39" s="11" t="s">
        <v>145</v>
      </c>
      <c r="C39" s="11"/>
      <c r="D39" s="116">
        <v>0.1</v>
      </c>
      <c r="E39" s="132" t="s">
        <v>2392</v>
      </c>
      <c r="F39" s="20">
        <v>538142.97</v>
      </c>
      <c r="G39" s="11"/>
    </row>
    <row r="40" spans="1:7" ht="15.75" x14ac:dyDescent="0.25">
      <c r="A40" s="11" t="s">
        <v>2403</v>
      </c>
      <c r="B40" s="11" t="s">
        <v>145</v>
      </c>
      <c r="C40" s="11"/>
      <c r="D40" s="78" t="s">
        <v>2392</v>
      </c>
      <c r="E40" s="132" t="s">
        <v>2392</v>
      </c>
      <c r="F40" s="20">
        <v>2420226.7599999998</v>
      </c>
      <c r="G40" s="11"/>
    </row>
    <row r="41" spans="1:7" ht="15.75" x14ac:dyDescent="0.25">
      <c r="A41" s="50" t="s">
        <v>2404</v>
      </c>
      <c r="B41" s="11"/>
      <c r="C41" s="11"/>
      <c r="D41" s="78" t="s">
        <v>2392</v>
      </c>
      <c r="E41" s="132" t="s">
        <v>2392</v>
      </c>
      <c r="F41" s="20">
        <v>5000000</v>
      </c>
      <c r="G41" s="11"/>
    </row>
    <row r="42" spans="1:7" ht="15.75" x14ac:dyDescent="0.25">
      <c r="A42" s="11" t="s">
        <v>2405</v>
      </c>
      <c r="B42" s="11"/>
      <c r="C42" s="11"/>
      <c r="D42" s="78" t="s">
        <v>2392</v>
      </c>
      <c r="E42" s="132" t="s">
        <v>2392</v>
      </c>
      <c r="F42" s="20">
        <v>479000</v>
      </c>
      <c r="G42" s="11"/>
    </row>
    <row r="43" spans="1:7" ht="15.75" x14ac:dyDescent="0.25">
      <c r="A43" s="11" t="s">
        <v>2406</v>
      </c>
      <c r="B43" s="11"/>
      <c r="C43" s="11"/>
      <c r="D43" s="78"/>
      <c r="E43" s="132"/>
      <c r="F43" s="20"/>
      <c r="G43" s="11"/>
    </row>
    <row r="44" spans="1:7" ht="16.5" x14ac:dyDescent="0.25">
      <c r="A44" s="11" t="s">
        <v>2073</v>
      </c>
      <c r="B44" s="14" t="s">
        <v>73</v>
      </c>
      <c r="C44" s="187" t="s">
        <v>1696</v>
      </c>
      <c r="D44" s="116"/>
      <c r="E44" s="132">
        <v>40</v>
      </c>
      <c r="F44" s="20"/>
      <c r="G44" s="23"/>
    </row>
    <row r="45" spans="1:7" ht="16.5" x14ac:dyDescent="0.25">
      <c r="A45" s="11" t="s">
        <v>2074</v>
      </c>
      <c r="B45" s="14" t="s">
        <v>73</v>
      </c>
      <c r="C45" s="187" t="s">
        <v>2075</v>
      </c>
      <c r="D45" s="116">
        <v>0.1</v>
      </c>
      <c r="E45" s="132"/>
      <c r="F45" s="20"/>
      <c r="G45" s="23"/>
    </row>
    <row r="46" spans="1:7" ht="16.5" x14ac:dyDescent="0.25">
      <c r="A46" s="11" t="s">
        <v>2076</v>
      </c>
      <c r="B46" s="14" t="s">
        <v>73</v>
      </c>
      <c r="C46" s="187" t="s">
        <v>2075</v>
      </c>
      <c r="D46" s="116">
        <v>0.1</v>
      </c>
      <c r="E46" s="132"/>
      <c r="F46" s="20"/>
      <c r="G46" s="23"/>
    </row>
    <row r="47" spans="1:7" ht="16.5" x14ac:dyDescent="0.25">
      <c r="A47" s="11" t="s">
        <v>2077</v>
      </c>
      <c r="B47" s="14" t="s">
        <v>73</v>
      </c>
      <c r="C47" s="187"/>
      <c r="D47" s="116"/>
      <c r="E47" s="132">
        <v>170</v>
      </c>
      <c r="F47" s="20"/>
      <c r="G47" s="23"/>
    </row>
    <row r="48" spans="1:7" ht="16.5" x14ac:dyDescent="0.25">
      <c r="A48" s="11" t="s">
        <v>2078</v>
      </c>
      <c r="B48" s="14" t="s">
        <v>28</v>
      </c>
      <c r="C48" s="187"/>
      <c r="D48" s="116"/>
      <c r="E48" s="132">
        <v>170</v>
      </c>
      <c r="F48" s="20"/>
      <c r="G48" s="23"/>
    </row>
    <row r="49" spans="1:7" ht="16.5" x14ac:dyDescent="0.25">
      <c r="A49" s="11" t="s">
        <v>2079</v>
      </c>
      <c r="B49" s="14" t="s">
        <v>73</v>
      </c>
      <c r="C49" s="187" t="s">
        <v>2075</v>
      </c>
      <c r="D49" s="116">
        <v>0.1</v>
      </c>
      <c r="E49" s="132"/>
      <c r="F49" s="20"/>
      <c r="G49" s="23"/>
    </row>
    <row r="50" spans="1:7" ht="16.5" x14ac:dyDescent="0.25">
      <c r="A50" s="11"/>
      <c r="B50" s="14"/>
      <c r="C50" s="187"/>
      <c r="D50" s="116"/>
      <c r="E50" s="132"/>
      <c r="F50" s="20"/>
      <c r="G50" s="23"/>
    </row>
    <row r="51" spans="1:7" ht="16.5" x14ac:dyDescent="0.25">
      <c r="A51" s="50" t="s">
        <v>95</v>
      </c>
      <c r="B51" s="14" t="s">
        <v>145</v>
      </c>
      <c r="C51" s="187"/>
      <c r="D51" s="78"/>
      <c r="E51" s="132">
        <v>520</v>
      </c>
      <c r="F51" s="20">
        <v>11120.09</v>
      </c>
      <c r="G51" s="23"/>
    </row>
    <row r="52" spans="1:7" ht="16.5" x14ac:dyDescent="0.25">
      <c r="A52" s="11" t="s">
        <v>2080</v>
      </c>
      <c r="B52" s="14" t="s">
        <v>921</v>
      </c>
      <c r="C52" s="187" t="s">
        <v>2081</v>
      </c>
      <c r="D52" s="78"/>
      <c r="E52" s="132">
        <v>220</v>
      </c>
      <c r="F52" s="20"/>
      <c r="G52" s="23"/>
    </row>
    <row r="53" spans="1:7" ht="16.5" x14ac:dyDescent="0.25">
      <c r="A53" s="11" t="s">
        <v>2082</v>
      </c>
      <c r="B53" s="14" t="s">
        <v>921</v>
      </c>
      <c r="C53" s="187" t="s">
        <v>2081</v>
      </c>
      <c r="D53" s="78"/>
      <c r="E53" s="132">
        <v>365</v>
      </c>
      <c r="F53" s="20"/>
      <c r="G53" s="23"/>
    </row>
    <row r="54" spans="1:7" ht="16.5" x14ac:dyDescent="0.25">
      <c r="A54" s="11" t="s">
        <v>2083</v>
      </c>
      <c r="B54" s="14" t="s">
        <v>921</v>
      </c>
      <c r="C54" s="187" t="s">
        <v>2081</v>
      </c>
      <c r="D54" s="78"/>
      <c r="E54" s="132">
        <v>390</v>
      </c>
      <c r="F54" s="20"/>
      <c r="G54" s="23"/>
    </row>
    <row r="55" spans="1:7" ht="16.5" x14ac:dyDescent="0.25">
      <c r="A55" s="11" t="s">
        <v>2084</v>
      </c>
      <c r="B55" s="14" t="s">
        <v>921</v>
      </c>
      <c r="C55" s="187" t="s">
        <v>2081</v>
      </c>
      <c r="D55" s="78"/>
      <c r="E55" s="132">
        <v>390</v>
      </c>
      <c r="F55" s="20"/>
      <c r="G55" s="23"/>
    </row>
    <row r="56" spans="1:7" ht="16.5" x14ac:dyDescent="0.25">
      <c r="A56" s="11"/>
      <c r="B56" s="14"/>
      <c r="C56" s="187"/>
      <c r="D56" s="78"/>
      <c r="E56" s="132"/>
      <c r="F56" s="20"/>
      <c r="G56" s="23"/>
    </row>
    <row r="57" spans="1:7" ht="16.5" x14ac:dyDescent="0.25">
      <c r="A57" s="50" t="s">
        <v>179</v>
      </c>
      <c r="B57" s="14" t="s">
        <v>28</v>
      </c>
      <c r="C57" s="187"/>
      <c r="D57" s="131"/>
      <c r="E57" s="132"/>
      <c r="F57" s="20">
        <v>189012.9</v>
      </c>
      <c r="G57" s="23"/>
    </row>
    <row r="58" spans="1:7" ht="16.5" x14ac:dyDescent="0.25">
      <c r="A58" s="11" t="s">
        <v>2085</v>
      </c>
      <c r="B58" s="14"/>
      <c r="C58" s="187" t="s">
        <v>2086</v>
      </c>
      <c r="D58" s="131"/>
      <c r="E58" s="132"/>
      <c r="F58" s="20"/>
      <c r="G58" s="23"/>
    </row>
    <row r="59" spans="1:7" ht="16.5" x14ac:dyDescent="0.25">
      <c r="A59" s="11" t="s">
        <v>2087</v>
      </c>
      <c r="B59" s="14"/>
      <c r="C59" s="187" t="s">
        <v>2088</v>
      </c>
      <c r="D59" s="131"/>
      <c r="E59" s="132"/>
      <c r="F59" s="20"/>
      <c r="G59" s="23"/>
    </row>
    <row r="60" spans="1:7" ht="16.5" x14ac:dyDescent="0.25">
      <c r="A60" s="11"/>
      <c r="B60" s="14"/>
      <c r="C60" s="187"/>
      <c r="D60" s="131"/>
      <c r="E60" s="132"/>
      <c r="F60" s="20"/>
      <c r="G60" s="23"/>
    </row>
    <row r="61" spans="1:7" ht="16.5" x14ac:dyDescent="0.25">
      <c r="A61" s="50"/>
      <c r="B61" s="14"/>
      <c r="C61" s="187"/>
      <c r="D61" s="131"/>
      <c r="E61" s="132"/>
      <c r="F61" s="20"/>
      <c r="G61" s="23"/>
    </row>
    <row r="62" spans="1:7" ht="16.5" x14ac:dyDescent="0.25">
      <c r="A62" s="50" t="s">
        <v>180</v>
      </c>
      <c r="B62" s="14" t="s">
        <v>28</v>
      </c>
      <c r="C62" s="187" t="s">
        <v>2072</v>
      </c>
      <c r="D62" s="116">
        <v>0.01</v>
      </c>
      <c r="E62" s="132"/>
      <c r="F62" s="20">
        <v>42339.15</v>
      </c>
      <c r="G62" s="23"/>
    </row>
    <row r="63" spans="1:7" ht="16.5" x14ac:dyDescent="0.25">
      <c r="A63" s="50"/>
      <c r="B63" s="14"/>
      <c r="C63" s="187"/>
      <c r="D63" s="78"/>
      <c r="E63" s="132"/>
      <c r="F63" s="20"/>
      <c r="G63" s="23"/>
    </row>
    <row r="64" spans="1:7" ht="16.5" x14ac:dyDescent="0.25">
      <c r="A64" s="50" t="s">
        <v>181</v>
      </c>
      <c r="B64" s="14" t="s">
        <v>28</v>
      </c>
      <c r="C64" s="187" t="s">
        <v>19</v>
      </c>
      <c r="D64" s="78"/>
      <c r="E64" s="132"/>
      <c r="F64" s="20">
        <v>561752.03</v>
      </c>
      <c r="G64" s="23"/>
    </row>
    <row r="65" spans="1:7" ht="16.5" x14ac:dyDescent="0.25">
      <c r="A65" s="11" t="s">
        <v>2089</v>
      </c>
      <c r="B65" s="14" t="s">
        <v>28</v>
      </c>
      <c r="C65" s="187" t="s">
        <v>19</v>
      </c>
      <c r="D65" s="78"/>
      <c r="E65" s="132">
        <v>60</v>
      </c>
      <c r="F65" s="20"/>
      <c r="G65" s="23"/>
    </row>
    <row r="66" spans="1:7" ht="16.5" x14ac:dyDescent="0.25">
      <c r="A66" s="11" t="s">
        <v>2090</v>
      </c>
      <c r="B66" s="14" t="s">
        <v>28</v>
      </c>
      <c r="C66" s="187" t="s">
        <v>19</v>
      </c>
      <c r="D66" s="78"/>
      <c r="E66" s="132">
        <v>85</v>
      </c>
      <c r="F66" s="20"/>
      <c r="G66" s="23"/>
    </row>
    <row r="67" spans="1:7" ht="16.5" x14ac:dyDescent="0.25">
      <c r="A67" s="11" t="s">
        <v>2091</v>
      </c>
      <c r="B67" s="14" t="s">
        <v>28</v>
      </c>
      <c r="C67" s="187" t="s">
        <v>19</v>
      </c>
      <c r="D67" s="78"/>
      <c r="E67" s="132">
        <v>80</v>
      </c>
      <c r="F67" s="20"/>
      <c r="G67" s="23"/>
    </row>
    <row r="68" spans="1:7" ht="16.5" x14ac:dyDescent="0.25">
      <c r="A68" s="11" t="s">
        <v>2092</v>
      </c>
      <c r="B68" s="14" t="s">
        <v>28</v>
      </c>
      <c r="C68" s="187" t="s">
        <v>19</v>
      </c>
      <c r="D68" s="78"/>
      <c r="E68" s="132">
        <v>110</v>
      </c>
      <c r="F68" s="20"/>
      <c r="G68" s="23"/>
    </row>
    <row r="69" spans="1:7" ht="16.5" x14ac:dyDescent="0.25">
      <c r="A69" s="11"/>
      <c r="B69" s="14"/>
      <c r="C69" s="187"/>
      <c r="D69" s="78"/>
      <c r="E69" s="132"/>
      <c r="F69" s="20"/>
      <c r="G69" s="23"/>
    </row>
    <row r="70" spans="1:7" ht="16.5" x14ac:dyDescent="0.25">
      <c r="A70" s="50" t="s">
        <v>182</v>
      </c>
      <c r="B70" s="14" t="s">
        <v>28</v>
      </c>
      <c r="C70" s="187" t="s">
        <v>19</v>
      </c>
      <c r="D70" s="78"/>
      <c r="E70" s="132">
        <v>62</v>
      </c>
      <c r="F70" s="20">
        <v>84780.81</v>
      </c>
      <c r="G70" s="23"/>
    </row>
    <row r="71" spans="1:7" ht="16.5" x14ac:dyDescent="0.25">
      <c r="A71" s="50"/>
      <c r="B71" s="14"/>
      <c r="C71" s="187"/>
      <c r="D71" s="78"/>
      <c r="E71" s="132"/>
      <c r="F71" s="20"/>
      <c r="G71" s="23"/>
    </row>
    <row r="72" spans="1:7" ht="16.5" x14ac:dyDescent="0.25">
      <c r="A72" s="50" t="s">
        <v>183</v>
      </c>
      <c r="B72" s="14" t="s">
        <v>28</v>
      </c>
      <c r="C72" s="187"/>
      <c r="D72" s="78"/>
      <c r="E72" s="132"/>
      <c r="F72" s="20">
        <v>347056.91</v>
      </c>
      <c r="G72" s="23"/>
    </row>
    <row r="73" spans="1:7" ht="16.5" x14ac:dyDescent="0.25">
      <c r="A73" s="50"/>
      <c r="B73" s="14"/>
      <c r="C73" s="187"/>
      <c r="D73" s="78"/>
      <c r="E73" s="132"/>
      <c r="F73" s="20"/>
      <c r="G73" s="23"/>
    </row>
    <row r="74" spans="1:7" ht="16.5" x14ac:dyDescent="0.25">
      <c r="A74" s="50" t="s">
        <v>184</v>
      </c>
      <c r="B74" s="14" t="s">
        <v>28</v>
      </c>
      <c r="C74" s="187" t="s">
        <v>2093</v>
      </c>
      <c r="D74" s="78"/>
      <c r="E74" s="132"/>
      <c r="F74" s="20">
        <v>330061.03999999998</v>
      </c>
      <c r="G74" s="23"/>
    </row>
    <row r="75" spans="1:7" ht="16.5" x14ac:dyDescent="0.25">
      <c r="A75" s="50"/>
      <c r="B75" s="14"/>
      <c r="C75" s="187"/>
      <c r="D75" s="78"/>
      <c r="E75" s="132"/>
      <c r="F75" s="20"/>
      <c r="G75" s="23"/>
    </row>
    <row r="76" spans="1:7" ht="16.5" x14ac:dyDescent="0.25">
      <c r="A76" s="50" t="s">
        <v>185</v>
      </c>
      <c r="B76" s="14" t="s">
        <v>28</v>
      </c>
      <c r="C76" s="187" t="s">
        <v>2093</v>
      </c>
      <c r="D76" s="131">
        <v>2.98E-2</v>
      </c>
      <c r="E76" s="132"/>
      <c r="F76" s="20">
        <v>330061.77</v>
      </c>
      <c r="G76" s="23"/>
    </row>
    <row r="77" spans="1:7" ht="16.5" x14ac:dyDescent="0.25">
      <c r="A77" s="50"/>
      <c r="B77" s="14"/>
      <c r="C77" s="187"/>
      <c r="D77" s="131"/>
      <c r="E77" s="132"/>
      <c r="F77" s="20"/>
      <c r="G77" s="23"/>
    </row>
    <row r="78" spans="1:7" ht="16.5" x14ac:dyDescent="0.25">
      <c r="A78" s="50" t="s">
        <v>186</v>
      </c>
      <c r="B78" s="14" t="s">
        <v>28</v>
      </c>
      <c r="C78" s="187" t="s">
        <v>2093</v>
      </c>
      <c r="D78" s="116">
        <v>0.03</v>
      </c>
      <c r="E78" s="132"/>
      <c r="F78" s="20">
        <v>1065329.77</v>
      </c>
      <c r="G78" s="23"/>
    </row>
    <row r="79" spans="1:7" ht="16.5" x14ac:dyDescent="0.25">
      <c r="A79" s="50" t="s">
        <v>187</v>
      </c>
      <c r="B79" s="14"/>
      <c r="C79" s="187"/>
      <c r="D79" s="78"/>
      <c r="E79" s="132"/>
      <c r="F79" s="20"/>
      <c r="G79" s="23"/>
    </row>
    <row r="80" spans="1:7" ht="16.5" x14ac:dyDescent="0.25">
      <c r="A80" s="50"/>
      <c r="B80" s="14"/>
      <c r="C80" s="187"/>
      <c r="D80" s="78"/>
      <c r="E80" s="132"/>
      <c r="F80" s="20"/>
      <c r="G80" s="23"/>
    </row>
    <row r="81" spans="1:7" ht="16.5" x14ac:dyDescent="0.25">
      <c r="A81" s="50" t="s">
        <v>188</v>
      </c>
      <c r="B81" s="14" t="s">
        <v>28</v>
      </c>
      <c r="C81" s="187" t="s">
        <v>2094</v>
      </c>
      <c r="D81" s="131">
        <v>1.6E-2</v>
      </c>
      <c r="E81" s="132">
        <v>450</v>
      </c>
      <c r="F81" s="20">
        <v>2419340.58</v>
      </c>
      <c r="G81" s="23"/>
    </row>
    <row r="82" spans="1:7" ht="16.5" x14ac:dyDescent="0.25">
      <c r="A82" s="50"/>
      <c r="B82" s="14"/>
      <c r="C82" s="187"/>
      <c r="D82" s="131"/>
      <c r="E82" s="132"/>
      <c r="F82" s="20"/>
      <c r="G82" s="23"/>
    </row>
    <row r="83" spans="1:7" ht="16.5" x14ac:dyDescent="0.25">
      <c r="A83" s="50" t="s">
        <v>47</v>
      </c>
      <c r="B83" s="14" t="s">
        <v>28</v>
      </c>
      <c r="C83" s="187" t="s">
        <v>19</v>
      </c>
      <c r="D83" s="78"/>
      <c r="E83" s="132">
        <v>235</v>
      </c>
      <c r="F83" s="20">
        <v>200600.8</v>
      </c>
      <c r="G83" s="23"/>
    </row>
    <row r="84" spans="1:7" ht="16.5" x14ac:dyDescent="0.25">
      <c r="A84" s="50"/>
      <c r="B84" s="14"/>
      <c r="C84" s="187"/>
      <c r="D84" s="78"/>
      <c r="E84" s="132"/>
      <c r="F84" s="20"/>
      <c r="G84" s="23"/>
    </row>
    <row r="85" spans="1:7" ht="16.5" x14ac:dyDescent="0.25">
      <c r="A85" s="50" t="s">
        <v>189</v>
      </c>
      <c r="B85" s="14" t="s">
        <v>28</v>
      </c>
      <c r="C85" s="264"/>
      <c r="D85" s="78"/>
      <c r="E85" s="132"/>
      <c r="F85" s="20">
        <v>2223785.7799999998</v>
      </c>
      <c r="G85" s="23"/>
    </row>
    <row r="86" spans="1:7" ht="16.5" x14ac:dyDescent="0.25">
      <c r="A86" s="50"/>
      <c r="B86" s="14"/>
      <c r="C86" s="187" t="s">
        <v>190</v>
      </c>
      <c r="D86" s="78"/>
      <c r="E86" s="132">
        <v>3</v>
      </c>
      <c r="F86" s="20"/>
      <c r="G86" s="23"/>
    </row>
    <row r="87" spans="1:7" ht="16.5" x14ac:dyDescent="0.25">
      <c r="A87" s="50"/>
      <c r="B87" s="14"/>
      <c r="C87" s="187" t="s">
        <v>2095</v>
      </c>
      <c r="D87" s="78"/>
      <c r="E87" s="132">
        <v>2.5</v>
      </c>
      <c r="F87" s="20"/>
      <c r="G87" s="23"/>
    </row>
    <row r="88" spans="1:7" ht="16.5" x14ac:dyDescent="0.25">
      <c r="A88" s="50" t="s">
        <v>191</v>
      </c>
      <c r="B88" s="14"/>
      <c r="C88" s="187"/>
      <c r="D88" s="78"/>
      <c r="E88" s="132"/>
      <c r="F88" s="20">
        <v>547522.18999999994</v>
      </c>
      <c r="G88" s="23"/>
    </row>
    <row r="89" spans="1:7" ht="16.5" x14ac:dyDescent="0.25">
      <c r="A89" s="261" t="s">
        <v>2096</v>
      </c>
      <c r="B89" s="260" t="s">
        <v>73</v>
      </c>
      <c r="C89" s="265" t="s">
        <v>2097</v>
      </c>
      <c r="D89" s="269"/>
      <c r="E89" s="132">
        <v>172</v>
      </c>
      <c r="F89" s="20"/>
      <c r="G89" s="23"/>
    </row>
    <row r="90" spans="1:7" ht="16.5" x14ac:dyDescent="0.25">
      <c r="A90" s="262" t="s">
        <v>2098</v>
      </c>
      <c r="B90" s="260" t="s">
        <v>73</v>
      </c>
      <c r="C90" s="266"/>
      <c r="D90" s="270"/>
      <c r="E90" s="132"/>
      <c r="F90" s="324"/>
      <c r="G90" s="23"/>
    </row>
    <row r="91" spans="1:7" ht="16.5" x14ac:dyDescent="0.25">
      <c r="A91" s="263" t="s">
        <v>2099</v>
      </c>
      <c r="B91" s="260" t="s">
        <v>73</v>
      </c>
      <c r="C91" s="267" t="s">
        <v>2100</v>
      </c>
      <c r="D91" s="271"/>
      <c r="E91" s="132">
        <v>31</v>
      </c>
      <c r="F91" s="30"/>
      <c r="G91" s="23"/>
    </row>
    <row r="92" spans="1:7" ht="16.5" x14ac:dyDescent="0.25">
      <c r="A92" s="27" t="s">
        <v>2101</v>
      </c>
      <c r="B92" s="260" t="s">
        <v>73</v>
      </c>
      <c r="C92" s="268"/>
      <c r="D92" s="272"/>
      <c r="E92" s="132">
        <v>110</v>
      </c>
      <c r="F92" s="20"/>
      <c r="G92" s="23"/>
    </row>
    <row r="93" spans="1:7" ht="27" x14ac:dyDescent="0.25">
      <c r="A93" s="12" t="s">
        <v>2102</v>
      </c>
      <c r="B93" s="260" t="s">
        <v>73</v>
      </c>
      <c r="C93" s="187" t="s">
        <v>2103</v>
      </c>
      <c r="D93" s="78"/>
      <c r="E93" s="132">
        <v>95</v>
      </c>
      <c r="F93" s="20"/>
      <c r="G93" s="23"/>
    </row>
    <row r="94" spans="1:7" ht="16.5" x14ac:dyDescent="0.25">
      <c r="A94" s="12"/>
      <c r="B94" s="260"/>
      <c r="C94" s="187"/>
      <c r="D94" s="78"/>
      <c r="E94" s="132"/>
      <c r="F94" s="20"/>
      <c r="G94" s="23"/>
    </row>
    <row r="95" spans="1:7" ht="16.5" x14ac:dyDescent="0.25">
      <c r="A95" s="50" t="s">
        <v>192</v>
      </c>
      <c r="B95" s="14" t="s">
        <v>28</v>
      </c>
      <c r="C95" s="187" t="s">
        <v>2104</v>
      </c>
      <c r="D95" s="78"/>
      <c r="E95" s="132"/>
      <c r="F95" s="20">
        <v>651957.47</v>
      </c>
      <c r="G95" s="23"/>
    </row>
    <row r="96" spans="1:7" ht="16.5" x14ac:dyDescent="0.25">
      <c r="A96" s="11" t="s">
        <v>2105</v>
      </c>
      <c r="B96" s="14" t="s">
        <v>28</v>
      </c>
      <c r="C96" s="187" t="s">
        <v>2104</v>
      </c>
      <c r="D96" s="78" t="s">
        <v>2106</v>
      </c>
      <c r="E96" s="132"/>
      <c r="F96" s="20"/>
      <c r="G96" s="23"/>
    </row>
    <row r="97" spans="1:7" ht="16.5" x14ac:dyDescent="0.25">
      <c r="A97" s="11" t="s">
        <v>2107</v>
      </c>
      <c r="B97" s="14" t="s">
        <v>28</v>
      </c>
      <c r="C97" s="187" t="s">
        <v>2104</v>
      </c>
      <c r="D97" s="131">
        <v>8.6900000000000005E-2</v>
      </c>
      <c r="E97" s="132"/>
      <c r="F97" s="20"/>
      <c r="G97" s="23"/>
    </row>
    <row r="98" spans="1:7" ht="16.5" x14ac:dyDescent="0.25">
      <c r="A98" s="11"/>
      <c r="B98" s="14"/>
      <c r="C98" s="187"/>
      <c r="D98" s="131"/>
      <c r="E98" s="132"/>
      <c r="F98" s="20"/>
      <c r="G98" s="23"/>
    </row>
    <row r="99" spans="1:7" ht="16.5" x14ac:dyDescent="0.25">
      <c r="A99" s="50" t="s">
        <v>2108</v>
      </c>
      <c r="B99" s="14"/>
      <c r="C99" s="187"/>
      <c r="D99" s="78"/>
      <c r="E99" s="132"/>
      <c r="F99" s="20"/>
      <c r="G99" s="23"/>
    </row>
    <row r="100" spans="1:7" ht="16.5" x14ac:dyDescent="0.25">
      <c r="A100" s="50" t="s">
        <v>193</v>
      </c>
      <c r="B100" s="14" t="s">
        <v>28</v>
      </c>
      <c r="C100" s="187"/>
      <c r="D100" s="116">
        <v>0.1</v>
      </c>
      <c r="E100" s="132"/>
      <c r="F100" s="20">
        <v>538142.97</v>
      </c>
      <c r="G100" s="23"/>
    </row>
    <row r="101" spans="1:7" ht="16.5" x14ac:dyDescent="0.25">
      <c r="A101" s="11" t="s">
        <v>2109</v>
      </c>
      <c r="B101" s="14" t="s">
        <v>28</v>
      </c>
      <c r="C101" s="187" t="s">
        <v>2110</v>
      </c>
      <c r="D101" s="116">
        <v>0.7</v>
      </c>
      <c r="E101" s="132"/>
      <c r="F101" s="20"/>
      <c r="G101" s="23"/>
    </row>
    <row r="102" spans="1:7" ht="16.5" x14ac:dyDescent="0.25">
      <c r="A102" s="11" t="s">
        <v>2111</v>
      </c>
      <c r="B102" s="14"/>
      <c r="C102" s="187" t="s">
        <v>2112</v>
      </c>
      <c r="D102" s="116"/>
      <c r="E102" s="132">
        <v>23</v>
      </c>
      <c r="F102" s="20"/>
      <c r="G102" s="23"/>
    </row>
    <row r="104" spans="1:7" x14ac:dyDescent="0.25">
      <c r="A104" s="13" t="s">
        <v>6</v>
      </c>
    </row>
  </sheetData>
  <pageMargins left="0.70866141732283472" right="0.70866141732283472" top="0.74803149606299213" bottom="0.74803149606299213" header="0.31496062992125984" footer="0.31496062992125984"/>
  <pageSetup paperSize="9" scale="57"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2"/>
  <sheetViews>
    <sheetView showGridLines="0" zoomScale="95" zoomScaleNormal="95" workbookViewId="0">
      <selection activeCell="E7" sqref="D7:E7"/>
    </sheetView>
  </sheetViews>
  <sheetFormatPr baseColWidth="10" defaultRowHeight="15" x14ac:dyDescent="0.25"/>
  <cols>
    <col min="1" max="1" width="60.140625" style="2" customWidth="1"/>
    <col min="2" max="2" width="18.42578125" style="2" customWidth="1"/>
    <col min="3" max="3" width="19.7109375" style="2" customWidth="1"/>
    <col min="4" max="4" width="13.85546875" style="2" bestFit="1" customWidth="1"/>
    <col min="5" max="5" width="18.140625" style="2" bestFit="1" customWidth="1"/>
    <col min="6" max="6" width="21" style="2" customWidth="1"/>
    <col min="7" max="7" width="39.85546875" style="2" customWidth="1"/>
    <col min="8" max="16384" width="11.42578125" style="2"/>
  </cols>
  <sheetData>
    <row r="2" spans="1:7" x14ac:dyDescent="0.25">
      <c r="A2" s="6" t="s">
        <v>640</v>
      </c>
      <c r="G2" s="4" t="s">
        <v>1</v>
      </c>
    </row>
    <row r="3" spans="1:7" x14ac:dyDescent="0.25">
      <c r="A3" s="1" t="s">
        <v>0</v>
      </c>
    </row>
    <row r="4" spans="1:7" x14ac:dyDescent="0.25">
      <c r="A4" s="3" t="s">
        <v>33</v>
      </c>
    </row>
    <row r="6" spans="1:7" ht="45.75" customHeight="1" x14ac:dyDescent="0.25">
      <c r="A6" s="7" t="s">
        <v>8</v>
      </c>
      <c r="B6" s="8" t="s">
        <v>4</v>
      </c>
      <c r="C6" s="8" t="s">
        <v>7</v>
      </c>
      <c r="D6" s="8" t="s">
        <v>5</v>
      </c>
      <c r="E6" s="38" t="s">
        <v>2</v>
      </c>
      <c r="F6" s="38" t="s">
        <v>3</v>
      </c>
      <c r="G6" s="7" t="s">
        <v>125</v>
      </c>
    </row>
    <row r="7" spans="1:7" ht="21.95" customHeight="1" x14ac:dyDescent="0.25">
      <c r="A7" s="106" t="s">
        <v>597</v>
      </c>
      <c r="B7" s="106" t="s">
        <v>145</v>
      </c>
      <c r="C7" s="106" t="s">
        <v>772</v>
      </c>
      <c r="D7" s="108" t="s">
        <v>598</v>
      </c>
      <c r="E7" s="107"/>
      <c r="F7" s="20">
        <v>2224821.2599999998</v>
      </c>
      <c r="G7" s="106"/>
    </row>
    <row r="8" spans="1:7" ht="21.95" customHeight="1" x14ac:dyDescent="0.25">
      <c r="A8" s="106" t="s">
        <v>599</v>
      </c>
      <c r="B8" s="106" t="s">
        <v>145</v>
      </c>
      <c r="C8" s="106"/>
      <c r="D8" s="108">
        <v>0.24</v>
      </c>
      <c r="E8" s="110"/>
      <c r="F8" s="39">
        <v>8906702.6899999995</v>
      </c>
      <c r="G8" s="106"/>
    </row>
    <row r="9" spans="1:7" ht="21.95" customHeight="1" x14ac:dyDescent="0.25">
      <c r="A9" s="106" t="s">
        <v>600</v>
      </c>
      <c r="B9" s="106" t="s">
        <v>145</v>
      </c>
      <c r="C9" s="106" t="s">
        <v>773</v>
      </c>
      <c r="D9" s="108">
        <v>1.6E-2</v>
      </c>
      <c r="E9" s="110" t="s">
        <v>774</v>
      </c>
      <c r="F9" s="39">
        <v>23196576.879999999</v>
      </c>
      <c r="G9" s="106"/>
    </row>
    <row r="10" spans="1:7" ht="21.95" customHeight="1" x14ac:dyDescent="0.25">
      <c r="A10" s="106" t="s">
        <v>93</v>
      </c>
      <c r="B10" s="106" t="s">
        <v>775</v>
      </c>
      <c r="C10" s="106" t="s">
        <v>126</v>
      </c>
      <c r="D10" s="108" t="s">
        <v>776</v>
      </c>
      <c r="E10" s="110" t="s">
        <v>601</v>
      </c>
      <c r="F10" s="39">
        <v>1423575.08</v>
      </c>
      <c r="G10" s="106"/>
    </row>
    <row r="11" spans="1:7" ht="21.95" customHeight="1" x14ac:dyDescent="0.25">
      <c r="A11" s="106" t="s">
        <v>178</v>
      </c>
      <c r="B11" s="106" t="s">
        <v>252</v>
      </c>
      <c r="C11" s="106" t="s">
        <v>126</v>
      </c>
      <c r="D11" s="108">
        <v>1</v>
      </c>
      <c r="E11" s="110" t="s">
        <v>602</v>
      </c>
      <c r="F11" s="39">
        <v>17470.939999999999</v>
      </c>
      <c r="G11" s="106"/>
    </row>
    <row r="12" spans="1:7" ht="21.95" customHeight="1" x14ac:dyDescent="0.25">
      <c r="A12" s="106" t="s">
        <v>107</v>
      </c>
      <c r="B12" s="106" t="s">
        <v>777</v>
      </c>
      <c r="C12" s="106" t="s">
        <v>126</v>
      </c>
      <c r="D12" s="108" t="s">
        <v>778</v>
      </c>
      <c r="E12" s="110" t="s">
        <v>603</v>
      </c>
      <c r="F12" s="39">
        <v>21254.19</v>
      </c>
      <c r="G12" s="106"/>
    </row>
    <row r="13" spans="1:7" ht="21.95" customHeight="1" x14ac:dyDescent="0.25">
      <c r="A13" s="106" t="s">
        <v>604</v>
      </c>
      <c r="B13" s="106" t="s">
        <v>252</v>
      </c>
      <c r="C13" s="106"/>
      <c r="D13" s="108">
        <v>0.2</v>
      </c>
      <c r="E13" s="110" t="s">
        <v>779</v>
      </c>
      <c r="F13" s="39">
        <v>4246476.91</v>
      </c>
      <c r="G13" s="106"/>
    </row>
    <row r="14" spans="1:7" ht="21.95" customHeight="1" x14ac:dyDescent="0.25">
      <c r="A14" s="106" t="s">
        <v>605</v>
      </c>
      <c r="B14" s="106" t="s">
        <v>145</v>
      </c>
      <c r="C14" s="106" t="s">
        <v>780</v>
      </c>
      <c r="D14" s="108" t="s">
        <v>781</v>
      </c>
      <c r="E14" s="110" t="s">
        <v>606</v>
      </c>
      <c r="F14" s="20">
        <v>2027.84</v>
      </c>
      <c r="G14" s="106"/>
    </row>
    <row r="15" spans="1:7" ht="21.95" customHeight="1" x14ac:dyDescent="0.25">
      <c r="A15" s="106" t="s">
        <v>607</v>
      </c>
      <c r="B15" s="106" t="s">
        <v>145</v>
      </c>
      <c r="C15" s="106" t="s">
        <v>126</v>
      </c>
      <c r="D15" s="108">
        <v>0.5</v>
      </c>
      <c r="E15" s="110"/>
      <c r="F15" s="20">
        <v>303404.99</v>
      </c>
      <c r="G15" s="106"/>
    </row>
    <row r="16" spans="1:7" ht="21.95" customHeight="1" x14ac:dyDescent="0.25">
      <c r="A16" s="106" t="s">
        <v>72</v>
      </c>
      <c r="B16" s="106" t="s">
        <v>145</v>
      </c>
      <c r="C16" s="106" t="s">
        <v>773</v>
      </c>
      <c r="D16" s="108"/>
      <c r="E16" s="110" t="s">
        <v>782</v>
      </c>
      <c r="F16" s="20">
        <v>823416.95</v>
      </c>
      <c r="G16" s="106"/>
    </row>
    <row r="17" spans="1:7" ht="21.95" customHeight="1" x14ac:dyDescent="0.25">
      <c r="A17" s="106" t="s">
        <v>608</v>
      </c>
      <c r="B17" s="106" t="s">
        <v>145</v>
      </c>
      <c r="C17" s="106" t="s">
        <v>773</v>
      </c>
      <c r="D17" s="108">
        <v>0.1</v>
      </c>
      <c r="E17" s="110"/>
      <c r="F17" s="20">
        <v>3273725.7</v>
      </c>
      <c r="G17" s="106"/>
    </row>
    <row r="18" spans="1:7" ht="21.95" customHeight="1" x14ac:dyDescent="0.25">
      <c r="A18" s="106" t="s">
        <v>609</v>
      </c>
      <c r="B18" s="106" t="s">
        <v>145</v>
      </c>
      <c r="C18" s="106" t="s">
        <v>773</v>
      </c>
      <c r="D18" s="108" t="s">
        <v>783</v>
      </c>
      <c r="E18" s="110" t="s">
        <v>610</v>
      </c>
      <c r="F18" s="20">
        <v>1180165.1299999999</v>
      </c>
      <c r="G18" s="106"/>
    </row>
    <row r="19" spans="1:7" ht="21.95" customHeight="1" x14ac:dyDescent="0.25">
      <c r="A19" s="106" t="s">
        <v>179</v>
      </c>
      <c r="B19" s="106" t="s">
        <v>145</v>
      </c>
      <c r="C19" s="106"/>
      <c r="D19" s="108" t="s">
        <v>784</v>
      </c>
      <c r="E19" s="110"/>
      <c r="F19" s="20">
        <v>685881.4</v>
      </c>
      <c r="G19" s="106"/>
    </row>
    <row r="20" spans="1:7" ht="21.95" customHeight="1" x14ac:dyDescent="0.25">
      <c r="A20" s="106" t="s">
        <v>611</v>
      </c>
      <c r="B20" s="106" t="s">
        <v>145</v>
      </c>
      <c r="C20" s="106"/>
      <c r="D20" s="108">
        <v>0.5</v>
      </c>
      <c r="E20" s="110"/>
      <c r="F20" s="20">
        <v>231380.56</v>
      </c>
      <c r="G20" s="106"/>
    </row>
    <row r="21" spans="1:7" ht="21.95" customHeight="1" x14ac:dyDescent="0.25">
      <c r="A21" s="106" t="s">
        <v>612</v>
      </c>
      <c r="B21" s="106" t="s">
        <v>145</v>
      </c>
      <c r="C21" s="106" t="s">
        <v>126</v>
      </c>
      <c r="D21" s="108"/>
      <c r="E21" s="110" t="s">
        <v>785</v>
      </c>
      <c r="F21" s="20">
        <v>6379656.2599999998</v>
      </c>
      <c r="G21" s="106"/>
    </row>
    <row r="22" spans="1:7" ht="21.95" customHeight="1" x14ac:dyDescent="0.25">
      <c r="A22" s="106" t="s">
        <v>613</v>
      </c>
      <c r="B22" s="106" t="s">
        <v>145</v>
      </c>
      <c r="C22" s="106"/>
      <c r="D22" s="108" t="s">
        <v>614</v>
      </c>
      <c r="E22" s="110"/>
      <c r="F22" s="20">
        <v>606611.49</v>
      </c>
      <c r="G22" s="106"/>
    </row>
    <row r="23" spans="1:7" ht="21.95" customHeight="1" x14ac:dyDescent="0.25">
      <c r="A23" s="106" t="s">
        <v>615</v>
      </c>
      <c r="B23" s="106" t="s">
        <v>145</v>
      </c>
      <c r="C23" s="106"/>
      <c r="D23" s="108">
        <v>0.01</v>
      </c>
      <c r="E23" s="110"/>
      <c r="F23" s="20">
        <v>305923.49</v>
      </c>
      <c r="G23" s="106"/>
    </row>
    <row r="24" spans="1:7" ht="21.95" customHeight="1" x14ac:dyDescent="0.25">
      <c r="A24" s="106" t="s">
        <v>616</v>
      </c>
      <c r="B24" s="106" t="s">
        <v>145</v>
      </c>
      <c r="C24" s="106"/>
      <c r="D24" s="108">
        <v>0.01</v>
      </c>
      <c r="E24" s="110"/>
      <c r="F24" s="20">
        <v>625439.24</v>
      </c>
      <c r="G24" s="106"/>
    </row>
    <row r="25" spans="1:7" ht="21.95" customHeight="1" x14ac:dyDescent="0.25">
      <c r="A25" s="106" t="s">
        <v>617</v>
      </c>
      <c r="B25" s="106" t="s">
        <v>145</v>
      </c>
      <c r="C25" s="106" t="s">
        <v>786</v>
      </c>
      <c r="D25" s="108"/>
      <c r="E25" s="110" t="s">
        <v>618</v>
      </c>
      <c r="F25" s="20">
        <v>715333.33</v>
      </c>
      <c r="G25" s="106"/>
    </row>
    <row r="26" spans="1:7" ht="21.95" customHeight="1" x14ac:dyDescent="0.25">
      <c r="A26" s="106" t="s">
        <v>619</v>
      </c>
      <c r="B26" s="106" t="s">
        <v>145</v>
      </c>
      <c r="C26" s="106" t="s">
        <v>787</v>
      </c>
      <c r="D26" s="108"/>
      <c r="E26" s="110" t="s">
        <v>620</v>
      </c>
      <c r="F26" s="20">
        <v>666650.02</v>
      </c>
      <c r="G26" s="106"/>
    </row>
    <row r="27" spans="1:7" ht="21.95" customHeight="1" x14ac:dyDescent="0.25">
      <c r="A27" s="106" t="s">
        <v>621</v>
      </c>
      <c r="B27" s="106" t="s">
        <v>145</v>
      </c>
      <c r="C27" s="106" t="s">
        <v>780</v>
      </c>
      <c r="D27" s="108">
        <v>0.1</v>
      </c>
      <c r="E27" s="110"/>
      <c r="F27" s="20">
        <v>29558.45</v>
      </c>
      <c r="G27" s="106"/>
    </row>
    <row r="28" spans="1:7" ht="21.95" customHeight="1" x14ac:dyDescent="0.25">
      <c r="A28" s="106" t="s">
        <v>622</v>
      </c>
      <c r="B28" s="106" t="s">
        <v>145</v>
      </c>
      <c r="C28" s="106"/>
      <c r="D28" s="108"/>
      <c r="E28" s="110" t="s">
        <v>788</v>
      </c>
      <c r="F28" s="20">
        <v>3765440.75</v>
      </c>
      <c r="G28" s="106"/>
    </row>
    <row r="29" spans="1:7" ht="21.95" customHeight="1" x14ac:dyDescent="0.25">
      <c r="A29" s="106" t="s">
        <v>623</v>
      </c>
      <c r="B29" s="106" t="s">
        <v>145</v>
      </c>
      <c r="C29" s="106" t="s">
        <v>786</v>
      </c>
      <c r="D29" s="108">
        <v>0.08</v>
      </c>
      <c r="E29" s="110"/>
      <c r="F29" s="20">
        <v>5646678.04</v>
      </c>
      <c r="G29" s="106"/>
    </row>
    <row r="30" spans="1:7" ht="21.95" customHeight="1" x14ac:dyDescent="0.25">
      <c r="A30" s="106" t="s">
        <v>624</v>
      </c>
      <c r="B30" s="106" t="s">
        <v>145</v>
      </c>
      <c r="C30" s="106" t="s">
        <v>789</v>
      </c>
      <c r="D30" s="108"/>
      <c r="E30" s="110" t="s">
        <v>790</v>
      </c>
      <c r="F30" s="20">
        <v>116327.8</v>
      </c>
      <c r="G30" s="106"/>
    </row>
    <row r="31" spans="1:7" ht="21.95" customHeight="1" x14ac:dyDescent="0.25">
      <c r="A31" s="106" t="s">
        <v>625</v>
      </c>
      <c r="B31" s="106" t="s">
        <v>145</v>
      </c>
      <c r="C31" s="106" t="s">
        <v>626</v>
      </c>
      <c r="D31" s="108"/>
      <c r="E31" s="110" t="s">
        <v>791</v>
      </c>
      <c r="F31" s="20">
        <v>68626</v>
      </c>
      <c r="G31" s="106"/>
    </row>
    <row r="32" spans="1:7" ht="21.95" customHeight="1" x14ac:dyDescent="0.25">
      <c r="A32" s="106" t="s">
        <v>627</v>
      </c>
      <c r="B32" s="106" t="s">
        <v>145</v>
      </c>
      <c r="C32" s="106"/>
      <c r="D32" s="108"/>
      <c r="E32" s="110" t="s">
        <v>792</v>
      </c>
      <c r="F32" s="20">
        <v>15690</v>
      </c>
      <c r="G32" s="106"/>
    </row>
    <row r="33" spans="1:7" ht="21.95" customHeight="1" x14ac:dyDescent="0.25">
      <c r="A33" s="106" t="s">
        <v>628</v>
      </c>
      <c r="B33" s="106" t="s">
        <v>145</v>
      </c>
      <c r="C33" s="106" t="s">
        <v>789</v>
      </c>
      <c r="D33" s="108"/>
      <c r="E33" s="110" t="s">
        <v>793</v>
      </c>
      <c r="F33" s="20">
        <v>174461.04</v>
      </c>
      <c r="G33" s="106"/>
    </row>
    <row r="34" spans="1:7" ht="21.95" customHeight="1" x14ac:dyDescent="0.25">
      <c r="A34" s="106" t="s">
        <v>629</v>
      </c>
      <c r="B34" s="106" t="s">
        <v>145</v>
      </c>
      <c r="C34" s="106" t="s">
        <v>794</v>
      </c>
      <c r="D34" s="108"/>
      <c r="E34" s="110" t="s">
        <v>795</v>
      </c>
      <c r="F34" s="20">
        <v>65598</v>
      </c>
      <c r="G34" s="106"/>
    </row>
    <row r="35" spans="1:7" ht="21.95" customHeight="1" x14ac:dyDescent="0.25">
      <c r="A35" s="106" t="s">
        <v>630</v>
      </c>
      <c r="B35" s="109" t="s">
        <v>796</v>
      </c>
      <c r="C35" s="106" t="s">
        <v>631</v>
      </c>
      <c r="D35" s="108"/>
      <c r="E35" s="110" t="s">
        <v>797</v>
      </c>
      <c r="F35" s="20">
        <v>206292</v>
      </c>
      <c r="G35" s="106"/>
    </row>
    <row r="36" spans="1:7" ht="21.95" customHeight="1" x14ac:dyDescent="0.25">
      <c r="A36" s="106" t="s">
        <v>632</v>
      </c>
      <c r="B36" s="106" t="s">
        <v>145</v>
      </c>
      <c r="C36" s="106" t="s">
        <v>786</v>
      </c>
      <c r="D36" s="108"/>
      <c r="E36" s="110" t="s">
        <v>633</v>
      </c>
      <c r="F36" s="20">
        <v>9920</v>
      </c>
      <c r="G36" s="106"/>
    </row>
    <row r="37" spans="1:7" ht="21.95" customHeight="1" x14ac:dyDescent="0.25">
      <c r="A37" s="106" t="s">
        <v>634</v>
      </c>
      <c r="B37" s="106" t="s">
        <v>145</v>
      </c>
      <c r="C37" s="106"/>
      <c r="D37" s="108"/>
      <c r="E37" s="110" t="s">
        <v>635</v>
      </c>
      <c r="F37" s="20">
        <v>170628.67</v>
      </c>
      <c r="G37" s="106"/>
    </row>
    <row r="38" spans="1:7" ht="21.95" customHeight="1" x14ac:dyDescent="0.25">
      <c r="A38" s="106" t="s">
        <v>636</v>
      </c>
      <c r="B38" s="106" t="s">
        <v>145</v>
      </c>
      <c r="C38" s="106" t="s">
        <v>798</v>
      </c>
      <c r="D38" s="108"/>
      <c r="E38" s="110" t="s">
        <v>637</v>
      </c>
      <c r="F38" s="20">
        <v>52942</v>
      </c>
      <c r="G38" s="106"/>
    </row>
    <row r="39" spans="1:7" ht="21.95" customHeight="1" x14ac:dyDescent="0.25">
      <c r="A39" s="106" t="s">
        <v>638</v>
      </c>
      <c r="B39" s="106" t="s">
        <v>145</v>
      </c>
      <c r="C39" s="106"/>
      <c r="D39" s="108">
        <v>0.01</v>
      </c>
      <c r="E39" s="110"/>
      <c r="F39" s="20">
        <v>628578.94999999995</v>
      </c>
      <c r="G39" s="106"/>
    </row>
    <row r="40" spans="1:7" ht="21.95" customHeight="1" x14ac:dyDescent="0.25">
      <c r="A40" s="106" t="s">
        <v>639</v>
      </c>
      <c r="B40" s="106" t="s">
        <v>145</v>
      </c>
      <c r="C40" s="106"/>
      <c r="D40" s="108"/>
      <c r="E40" s="110"/>
      <c r="F40" s="20">
        <v>26871.200000000001</v>
      </c>
      <c r="G40" s="106"/>
    </row>
    <row r="42" spans="1:7" x14ac:dyDescent="0.25">
      <c r="A42" s="13" t="s">
        <v>6</v>
      </c>
    </row>
  </sheetData>
  <pageMargins left="0.70866141732283472" right="0.70866141732283472" top="0.74803149606299213" bottom="0.74803149606299213" header="0.31496062992125984" footer="0.31496062992125984"/>
  <pageSetup paperSize="9" scale="56" orientation="landscape" r:id="rId1"/>
  <ignoredErrors>
    <ignoredError sqref="E8:E26 E37:E38 E27:E36"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zoomScale="95" zoomScaleNormal="95" workbookViewId="0">
      <selection activeCell="E7" sqref="D7:E7"/>
    </sheetView>
  </sheetViews>
  <sheetFormatPr baseColWidth="10" defaultRowHeight="15" x14ac:dyDescent="0.25"/>
  <cols>
    <col min="1" max="1" width="57" style="2" customWidth="1"/>
    <col min="2" max="3" width="18.42578125" style="2" customWidth="1"/>
    <col min="4" max="5" width="14.42578125" style="2" customWidth="1"/>
    <col min="6" max="6" width="21" style="2" customWidth="1"/>
    <col min="7" max="7" width="39.85546875" style="2" customWidth="1"/>
    <col min="8" max="8" width="11.42578125" style="2"/>
    <col min="9" max="9" width="13.140625" style="2" bestFit="1" customWidth="1"/>
    <col min="10" max="16384" width="11.42578125" style="2"/>
  </cols>
  <sheetData>
    <row r="1" spans="1:9" x14ac:dyDescent="0.25">
      <c r="A1" s="1"/>
      <c r="G1" s="4" t="s">
        <v>1</v>
      </c>
    </row>
    <row r="2" spans="1:9" x14ac:dyDescent="0.25">
      <c r="A2" s="6" t="s">
        <v>1607</v>
      </c>
    </row>
    <row r="3" spans="1:9" x14ac:dyDescent="0.25">
      <c r="A3" s="1" t="s">
        <v>0</v>
      </c>
    </row>
    <row r="4" spans="1:9" x14ac:dyDescent="0.25">
      <c r="A4" s="3" t="s">
        <v>33</v>
      </c>
    </row>
    <row r="5" spans="1:9" x14ac:dyDescent="0.25">
      <c r="A5" s="3"/>
    </row>
    <row r="6" spans="1:9" ht="45.75" customHeight="1" x14ac:dyDescent="0.25">
      <c r="A6" s="7" t="s">
        <v>8</v>
      </c>
      <c r="B6" s="8" t="s">
        <v>4</v>
      </c>
      <c r="C6" s="8" t="s">
        <v>7</v>
      </c>
      <c r="D6" s="8" t="s">
        <v>5</v>
      </c>
      <c r="E6" s="7" t="s">
        <v>2</v>
      </c>
      <c r="F6" s="7" t="s">
        <v>3</v>
      </c>
      <c r="G6" s="7" t="s">
        <v>125</v>
      </c>
    </row>
    <row r="7" spans="1:9" ht="18" customHeight="1" x14ac:dyDescent="0.25">
      <c r="A7" s="11" t="s">
        <v>9</v>
      </c>
      <c r="B7" s="11" t="s">
        <v>10</v>
      </c>
      <c r="C7" s="11" t="s">
        <v>1588</v>
      </c>
      <c r="D7" s="11"/>
      <c r="E7" s="11"/>
      <c r="F7" s="20">
        <v>1802551.8</v>
      </c>
      <c r="G7" s="22"/>
    </row>
    <row r="8" spans="1:9" ht="18" customHeight="1" x14ac:dyDescent="0.25">
      <c r="A8" s="11" t="s">
        <v>1589</v>
      </c>
      <c r="B8" s="11" t="s">
        <v>28</v>
      </c>
      <c r="C8" s="11" t="s">
        <v>1590</v>
      </c>
      <c r="D8" s="11">
        <v>1</v>
      </c>
      <c r="E8" s="11"/>
      <c r="F8" s="20">
        <v>9179159.2400000002</v>
      </c>
      <c r="G8" s="22"/>
    </row>
    <row r="9" spans="1:9" ht="18" customHeight="1" x14ac:dyDescent="0.25">
      <c r="A9" s="11" t="s">
        <v>1591</v>
      </c>
      <c r="B9" s="26" t="s">
        <v>1592</v>
      </c>
      <c r="C9" s="26" t="s">
        <v>1592</v>
      </c>
      <c r="D9" s="26"/>
      <c r="E9" s="26"/>
      <c r="F9" s="20">
        <v>2366412.5</v>
      </c>
      <c r="G9" s="22"/>
      <c r="I9" s="191"/>
    </row>
    <row r="10" spans="1:9" ht="18" customHeight="1" x14ac:dyDescent="0.25">
      <c r="A10" s="11" t="s">
        <v>176</v>
      </c>
      <c r="B10" s="26"/>
      <c r="C10" s="26"/>
      <c r="D10" s="26"/>
      <c r="E10" s="26"/>
      <c r="F10" s="20">
        <v>45410</v>
      </c>
      <c r="G10" s="22"/>
    </row>
    <row r="11" spans="1:9" ht="18" customHeight="1" x14ac:dyDescent="0.25">
      <c r="A11" s="11" t="s">
        <v>1593</v>
      </c>
      <c r="B11" s="26"/>
      <c r="C11" s="26"/>
      <c r="D11" s="26"/>
      <c r="E11" s="26"/>
      <c r="F11" s="20">
        <v>616056.54</v>
      </c>
      <c r="G11" s="22"/>
    </row>
    <row r="12" spans="1:9" ht="18" customHeight="1" x14ac:dyDescent="0.25">
      <c r="A12" s="11" t="s">
        <v>1594</v>
      </c>
      <c r="B12" s="26"/>
      <c r="C12" s="26"/>
      <c r="D12" s="26"/>
      <c r="E12" s="26"/>
      <c r="F12" s="20">
        <v>20</v>
      </c>
      <c r="G12" s="22"/>
    </row>
    <row r="13" spans="1:9" ht="18" customHeight="1" x14ac:dyDescent="0.25">
      <c r="A13" s="11" t="s">
        <v>93</v>
      </c>
      <c r="B13" s="26"/>
      <c r="C13" s="26"/>
      <c r="D13" s="26"/>
      <c r="E13" s="26"/>
      <c r="F13" s="20">
        <v>282628</v>
      </c>
      <c r="G13" s="22"/>
    </row>
    <row r="14" spans="1:9" ht="18" customHeight="1" x14ac:dyDescent="0.25">
      <c r="A14" s="11" t="s">
        <v>1595</v>
      </c>
      <c r="B14" s="26"/>
      <c r="C14" s="26"/>
      <c r="D14" s="26"/>
      <c r="E14" s="26"/>
      <c r="F14" s="20">
        <v>200</v>
      </c>
      <c r="G14" s="22"/>
    </row>
    <row r="15" spans="1:9" ht="18" customHeight="1" x14ac:dyDescent="0.25">
      <c r="A15" s="11" t="s">
        <v>178</v>
      </c>
      <c r="B15" s="26"/>
      <c r="C15" s="26"/>
      <c r="D15" s="26"/>
      <c r="E15" s="26"/>
      <c r="F15" s="20">
        <v>26641.360000000001</v>
      </c>
      <c r="G15" s="22"/>
    </row>
    <row r="16" spans="1:9" ht="18" customHeight="1" x14ac:dyDescent="0.25">
      <c r="A16" s="11" t="s">
        <v>95</v>
      </c>
      <c r="B16" s="26"/>
      <c r="C16" s="26"/>
      <c r="D16" s="26"/>
      <c r="E16" s="26"/>
      <c r="F16" s="20">
        <v>31050</v>
      </c>
      <c r="G16" s="22"/>
    </row>
    <row r="17" spans="1:7" ht="18" customHeight="1" x14ac:dyDescent="0.25">
      <c r="A17" s="11" t="s">
        <v>1596</v>
      </c>
      <c r="B17" s="26"/>
      <c r="C17" s="26"/>
      <c r="D17" s="26" t="s">
        <v>1592</v>
      </c>
      <c r="E17" s="26"/>
      <c r="F17" s="20">
        <v>1957964.43</v>
      </c>
      <c r="G17" s="22"/>
    </row>
    <row r="18" spans="1:7" ht="18" customHeight="1" x14ac:dyDescent="0.25">
      <c r="A18" s="11" t="s">
        <v>1597</v>
      </c>
      <c r="B18" s="26"/>
      <c r="C18" s="26"/>
      <c r="D18" s="26"/>
      <c r="E18" s="26"/>
      <c r="F18" s="20">
        <v>811241.34</v>
      </c>
      <c r="G18" s="22"/>
    </row>
    <row r="19" spans="1:7" ht="18" customHeight="1" x14ac:dyDescent="0.25">
      <c r="A19" s="11" t="s">
        <v>607</v>
      </c>
      <c r="B19" s="26"/>
      <c r="C19" s="26"/>
      <c r="D19" s="26"/>
      <c r="E19" s="26"/>
      <c r="F19" s="20">
        <v>215377</v>
      </c>
      <c r="G19" s="22"/>
    </row>
    <row r="20" spans="1:7" ht="18" customHeight="1" x14ac:dyDescent="0.25">
      <c r="A20" s="11" t="s">
        <v>72</v>
      </c>
      <c r="B20" s="26"/>
      <c r="C20" s="26"/>
      <c r="D20" s="26"/>
      <c r="E20" s="26"/>
      <c r="F20" s="20">
        <v>465996.64</v>
      </c>
      <c r="G20" s="22"/>
    </row>
    <row r="21" spans="1:7" ht="18" customHeight="1" x14ac:dyDescent="0.25">
      <c r="A21" s="11" t="s">
        <v>1598</v>
      </c>
      <c r="B21" s="26"/>
      <c r="C21" s="26" t="s">
        <v>1599</v>
      </c>
      <c r="D21" s="26">
        <v>10</v>
      </c>
      <c r="E21" s="26"/>
      <c r="F21" s="20">
        <v>781073.87</v>
      </c>
      <c r="G21" s="22"/>
    </row>
    <row r="22" spans="1:7" ht="18" customHeight="1" x14ac:dyDescent="0.25">
      <c r="A22" s="11" t="s">
        <v>1600</v>
      </c>
      <c r="B22" s="26"/>
      <c r="C22" s="26"/>
      <c r="D22" s="26"/>
      <c r="E22" s="26"/>
      <c r="F22" s="20">
        <v>39239.629999999997</v>
      </c>
      <c r="G22" s="22"/>
    </row>
    <row r="23" spans="1:7" ht="18" customHeight="1" x14ac:dyDescent="0.25">
      <c r="A23" s="11" t="s">
        <v>1601</v>
      </c>
      <c r="B23" s="26"/>
      <c r="C23" s="26"/>
      <c r="D23" s="26"/>
      <c r="E23" s="26"/>
      <c r="F23" s="20">
        <v>500</v>
      </c>
      <c r="G23" s="22"/>
    </row>
    <row r="24" spans="1:7" ht="18" customHeight="1" x14ac:dyDescent="0.25">
      <c r="A24" s="11" t="s">
        <v>1602</v>
      </c>
      <c r="B24" s="26"/>
      <c r="C24" s="26"/>
      <c r="D24" s="26"/>
      <c r="E24" s="26"/>
      <c r="F24" s="20">
        <v>354179.36</v>
      </c>
      <c r="G24" s="22"/>
    </row>
    <row r="25" spans="1:7" ht="18" customHeight="1" x14ac:dyDescent="0.25">
      <c r="A25" s="11" t="s">
        <v>1603</v>
      </c>
      <c r="B25" s="26"/>
      <c r="C25" s="26"/>
      <c r="D25" s="26"/>
      <c r="E25" s="26"/>
      <c r="F25" s="20">
        <v>68071.039999999994</v>
      </c>
      <c r="G25" s="22"/>
    </row>
    <row r="26" spans="1:7" ht="18" customHeight="1" x14ac:dyDescent="0.25">
      <c r="A26" s="11" t="s">
        <v>1604</v>
      </c>
      <c r="B26" s="26"/>
      <c r="C26" s="26"/>
      <c r="D26" s="26"/>
      <c r="E26" s="26"/>
      <c r="F26" s="20">
        <v>154871.65</v>
      </c>
      <c r="G26" s="22"/>
    </row>
    <row r="27" spans="1:7" ht="18" customHeight="1" x14ac:dyDescent="0.25">
      <c r="A27" s="11" t="s">
        <v>1605</v>
      </c>
      <c r="B27" s="26"/>
      <c r="C27" s="26"/>
      <c r="D27" s="26"/>
      <c r="E27" s="26"/>
      <c r="F27" s="20">
        <v>746711.9</v>
      </c>
      <c r="G27" s="22"/>
    </row>
    <row r="28" spans="1:7" ht="18" customHeight="1" x14ac:dyDescent="0.25">
      <c r="A28" s="11" t="s">
        <v>1606</v>
      </c>
      <c r="B28" s="26"/>
      <c r="C28" s="26"/>
      <c r="D28" s="26"/>
      <c r="E28" s="26"/>
      <c r="F28" s="20">
        <v>66246.570000000007</v>
      </c>
      <c r="G28" s="22"/>
    </row>
    <row r="29" spans="1:7" x14ac:dyDescent="0.25">
      <c r="F29" s="191"/>
    </row>
    <row r="30" spans="1:7" x14ac:dyDescent="0.25">
      <c r="A30" s="13" t="s">
        <v>6</v>
      </c>
      <c r="F30" s="191"/>
    </row>
    <row r="31" spans="1:7" x14ac:dyDescent="0.25">
      <c r="F31" s="192"/>
    </row>
  </sheetData>
  <pageMargins left="0.70866141732283472" right="0.70866141732283472" top="0.74803149606299213" bottom="0.74803149606299213" header="0.31496062992125984" footer="0.31496062992125984"/>
  <pageSetup paperSize="9" scale="71"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topLeftCell="A2" zoomScale="95" zoomScaleNormal="95" workbookViewId="0">
      <selection activeCell="E7" sqref="D7:E7"/>
    </sheetView>
  </sheetViews>
  <sheetFormatPr baseColWidth="10" defaultRowHeight="15" x14ac:dyDescent="0.25"/>
  <cols>
    <col min="1" max="1" width="37.42578125" style="2" customWidth="1"/>
    <col min="2" max="2" width="16.85546875" style="2" customWidth="1"/>
    <col min="3" max="3" width="55" style="2" customWidth="1"/>
    <col min="4" max="4" width="12.7109375" style="2" customWidth="1"/>
    <col min="5" max="5" width="33.85546875" style="2" customWidth="1"/>
    <col min="6" max="6" width="21" style="2" customWidth="1"/>
    <col min="7" max="7" width="39.85546875" style="2" customWidth="1"/>
    <col min="8" max="256" width="11.42578125" style="2"/>
    <col min="257" max="257" width="77.140625" style="2" customWidth="1"/>
    <col min="258" max="259" width="18.42578125" style="2" customWidth="1"/>
    <col min="260" max="260" width="16" style="2" customWidth="1"/>
    <col min="261" max="261" width="25.7109375" style="2" customWidth="1"/>
    <col min="262" max="262" width="21" style="2" customWidth="1"/>
    <col min="263" max="263" width="39.85546875" style="2" customWidth="1"/>
    <col min="264" max="512" width="11.42578125" style="2"/>
    <col min="513" max="513" width="77.140625" style="2" customWidth="1"/>
    <col min="514" max="515" width="18.42578125" style="2" customWidth="1"/>
    <col min="516" max="516" width="16" style="2" customWidth="1"/>
    <col min="517" max="517" width="25.7109375" style="2" customWidth="1"/>
    <col min="518" max="518" width="21" style="2" customWidth="1"/>
    <col min="519" max="519" width="39.85546875" style="2" customWidth="1"/>
    <col min="520" max="768" width="11.42578125" style="2"/>
    <col min="769" max="769" width="77.140625" style="2" customWidth="1"/>
    <col min="770" max="771" width="18.42578125" style="2" customWidth="1"/>
    <col min="772" max="772" width="16" style="2" customWidth="1"/>
    <col min="773" max="773" width="25.7109375" style="2" customWidth="1"/>
    <col min="774" max="774" width="21" style="2" customWidth="1"/>
    <col min="775" max="775" width="39.85546875" style="2" customWidth="1"/>
    <col min="776" max="1024" width="11.42578125" style="2"/>
    <col min="1025" max="1025" width="77.140625" style="2" customWidth="1"/>
    <col min="1026" max="1027" width="18.42578125" style="2" customWidth="1"/>
    <col min="1028" max="1028" width="16" style="2" customWidth="1"/>
    <col min="1029" max="1029" width="25.7109375" style="2" customWidth="1"/>
    <col min="1030" max="1030" width="21" style="2" customWidth="1"/>
    <col min="1031" max="1031" width="39.85546875" style="2" customWidth="1"/>
    <col min="1032" max="1280" width="11.42578125" style="2"/>
    <col min="1281" max="1281" width="77.140625" style="2" customWidth="1"/>
    <col min="1282" max="1283" width="18.42578125" style="2" customWidth="1"/>
    <col min="1284" max="1284" width="16" style="2" customWidth="1"/>
    <col min="1285" max="1285" width="25.7109375" style="2" customWidth="1"/>
    <col min="1286" max="1286" width="21" style="2" customWidth="1"/>
    <col min="1287" max="1287" width="39.85546875" style="2" customWidth="1"/>
    <col min="1288" max="1536" width="11.42578125" style="2"/>
    <col min="1537" max="1537" width="77.140625" style="2" customWidth="1"/>
    <col min="1538" max="1539" width="18.42578125" style="2" customWidth="1"/>
    <col min="1540" max="1540" width="16" style="2" customWidth="1"/>
    <col min="1541" max="1541" width="25.7109375" style="2" customWidth="1"/>
    <col min="1542" max="1542" width="21" style="2" customWidth="1"/>
    <col min="1543" max="1543" width="39.85546875" style="2" customWidth="1"/>
    <col min="1544" max="1792" width="11.42578125" style="2"/>
    <col min="1793" max="1793" width="77.140625" style="2" customWidth="1"/>
    <col min="1794" max="1795" width="18.42578125" style="2" customWidth="1"/>
    <col min="1796" max="1796" width="16" style="2" customWidth="1"/>
    <col min="1797" max="1797" width="25.7109375" style="2" customWidth="1"/>
    <col min="1798" max="1798" width="21" style="2" customWidth="1"/>
    <col min="1799" max="1799" width="39.85546875" style="2" customWidth="1"/>
    <col min="1800" max="2048" width="11.42578125" style="2"/>
    <col min="2049" max="2049" width="77.140625" style="2" customWidth="1"/>
    <col min="2050" max="2051" width="18.42578125" style="2" customWidth="1"/>
    <col min="2052" max="2052" width="16" style="2" customWidth="1"/>
    <col min="2053" max="2053" width="25.7109375" style="2" customWidth="1"/>
    <col min="2054" max="2054" width="21" style="2" customWidth="1"/>
    <col min="2055" max="2055" width="39.85546875" style="2" customWidth="1"/>
    <col min="2056" max="2304" width="11.42578125" style="2"/>
    <col min="2305" max="2305" width="77.140625" style="2" customWidth="1"/>
    <col min="2306" max="2307" width="18.42578125" style="2" customWidth="1"/>
    <col min="2308" max="2308" width="16" style="2" customWidth="1"/>
    <col min="2309" max="2309" width="25.7109375" style="2" customWidth="1"/>
    <col min="2310" max="2310" width="21" style="2" customWidth="1"/>
    <col min="2311" max="2311" width="39.85546875" style="2" customWidth="1"/>
    <col min="2312" max="2560" width="11.42578125" style="2"/>
    <col min="2561" max="2561" width="77.140625" style="2" customWidth="1"/>
    <col min="2562" max="2563" width="18.42578125" style="2" customWidth="1"/>
    <col min="2564" max="2564" width="16" style="2" customWidth="1"/>
    <col min="2565" max="2565" width="25.7109375" style="2" customWidth="1"/>
    <col min="2566" max="2566" width="21" style="2" customWidth="1"/>
    <col min="2567" max="2567" width="39.85546875" style="2" customWidth="1"/>
    <col min="2568" max="2816" width="11.42578125" style="2"/>
    <col min="2817" max="2817" width="77.140625" style="2" customWidth="1"/>
    <col min="2818" max="2819" width="18.42578125" style="2" customWidth="1"/>
    <col min="2820" max="2820" width="16" style="2" customWidth="1"/>
    <col min="2821" max="2821" width="25.7109375" style="2" customWidth="1"/>
    <col min="2822" max="2822" width="21" style="2" customWidth="1"/>
    <col min="2823" max="2823" width="39.85546875" style="2" customWidth="1"/>
    <col min="2824" max="3072" width="11.42578125" style="2"/>
    <col min="3073" max="3073" width="77.140625" style="2" customWidth="1"/>
    <col min="3074" max="3075" width="18.42578125" style="2" customWidth="1"/>
    <col min="3076" max="3076" width="16" style="2" customWidth="1"/>
    <col min="3077" max="3077" width="25.7109375" style="2" customWidth="1"/>
    <col min="3078" max="3078" width="21" style="2" customWidth="1"/>
    <col min="3079" max="3079" width="39.85546875" style="2" customWidth="1"/>
    <col min="3080" max="3328" width="11.42578125" style="2"/>
    <col min="3329" max="3329" width="77.140625" style="2" customWidth="1"/>
    <col min="3330" max="3331" width="18.42578125" style="2" customWidth="1"/>
    <col min="3332" max="3332" width="16" style="2" customWidth="1"/>
    <col min="3333" max="3333" width="25.7109375" style="2" customWidth="1"/>
    <col min="3334" max="3334" width="21" style="2" customWidth="1"/>
    <col min="3335" max="3335" width="39.85546875" style="2" customWidth="1"/>
    <col min="3336" max="3584" width="11.42578125" style="2"/>
    <col min="3585" max="3585" width="77.140625" style="2" customWidth="1"/>
    <col min="3586" max="3587" width="18.42578125" style="2" customWidth="1"/>
    <col min="3588" max="3588" width="16" style="2" customWidth="1"/>
    <col min="3589" max="3589" width="25.7109375" style="2" customWidth="1"/>
    <col min="3590" max="3590" width="21" style="2" customWidth="1"/>
    <col min="3591" max="3591" width="39.85546875" style="2" customWidth="1"/>
    <col min="3592" max="3840" width="11.42578125" style="2"/>
    <col min="3841" max="3841" width="77.140625" style="2" customWidth="1"/>
    <col min="3842" max="3843" width="18.42578125" style="2" customWidth="1"/>
    <col min="3844" max="3844" width="16" style="2" customWidth="1"/>
    <col min="3845" max="3845" width="25.7109375" style="2" customWidth="1"/>
    <col min="3846" max="3846" width="21" style="2" customWidth="1"/>
    <col min="3847" max="3847" width="39.85546875" style="2" customWidth="1"/>
    <col min="3848" max="4096" width="11.42578125" style="2"/>
    <col min="4097" max="4097" width="77.140625" style="2" customWidth="1"/>
    <col min="4098" max="4099" width="18.42578125" style="2" customWidth="1"/>
    <col min="4100" max="4100" width="16" style="2" customWidth="1"/>
    <col min="4101" max="4101" width="25.7109375" style="2" customWidth="1"/>
    <col min="4102" max="4102" width="21" style="2" customWidth="1"/>
    <col min="4103" max="4103" width="39.85546875" style="2" customWidth="1"/>
    <col min="4104" max="4352" width="11.42578125" style="2"/>
    <col min="4353" max="4353" width="77.140625" style="2" customWidth="1"/>
    <col min="4354" max="4355" width="18.42578125" style="2" customWidth="1"/>
    <col min="4356" max="4356" width="16" style="2" customWidth="1"/>
    <col min="4357" max="4357" width="25.7109375" style="2" customWidth="1"/>
    <col min="4358" max="4358" width="21" style="2" customWidth="1"/>
    <col min="4359" max="4359" width="39.85546875" style="2" customWidth="1"/>
    <col min="4360" max="4608" width="11.42578125" style="2"/>
    <col min="4609" max="4609" width="77.140625" style="2" customWidth="1"/>
    <col min="4610" max="4611" width="18.42578125" style="2" customWidth="1"/>
    <col min="4612" max="4612" width="16" style="2" customWidth="1"/>
    <col min="4613" max="4613" width="25.7109375" style="2" customWidth="1"/>
    <col min="4614" max="4614" width="21" style="2" customWidth="1"/>
    <col min="4615" max="4615" width="39.85546875" style="2" customWidth="1"/>
    <col min="4616" max="4864" width="11.42578125" style="2"/>
    <col min="4865" max="4865" width="77.140625" style="2" customWidth="1"/>
    <col min="4866" max="4867" width="18.42578125" style="2" customWidth="1"/>
    <col min="4868" max="4868" width="16" style="2" customWidth="1"/>
    <col min="4869" max="4869" width="25.7109375" style="2" customWidth="1"/>
    <col min="4870" max="4870" width="21" style="2" customWidth="1"/>
    <col min="4871" max="4871" width="39.85546875" style="2" customWidth="1"/>
    <col min="4872" max="5120" width="11.42578125" style="2"/>
    <col min="5121" max="5121" width="77.140625" style="2" customWidth="1"/>
    <col min="5122" max="5123" width="18.42578125" style="2" customWidth="1"/>
    <col min="5124" max="5124" width="16" style="2" customWidth="1"/>
    <col min="5125" max="5125" width="25.7109375" style="2" customWidth="1"/>
    <col min="5126" max="5126" width="21" style="2" customWidth="1"/>
    <col min="5127" max="5127" width="39.85546875" style="2" customWidth="1"/>
    <col min="5128" max="5376" width="11.42578125" style="2"/>
    <col min="5377" max="5377" width="77.140625" style="2" customWidth="1"/>
    <col min="5378" max="5379" width="18.42578125" style="2" customWidth="1"/>
    <col min="5380" max="5380" width="16" style="2" customWidth="1"/>
    <col min="5381" max="5381" width="25.7109375" style="2" customWidth="1"/>
    <col min="5382" max="5382" width="21" style="2" customWidth="1"/>
    <col min="5383" max="5383" width="39.85546875" style="2" customWidth="1"/>
    <col min="5384" max="5632" width="11.42578125" style="2"/>
    <col min="5633" max="5633" width="77.140625" style="2" customWidth="1"/>
    <col min="5634" max="5635" width="18.42578125" style="2" customWidth="1"/>
    <col min="5636" max="5636" width="16" style="2" customWidth="1"/>
    <col min="5637" max="5637" width="25.7109375" style="2" customWidth="1"/>
    <col min="5638" max="5638" width="21" style="2" customWidth="1"/>
    <col min="5639" max="5639" width="39.85546875" style="2" customWidth="1"/>
    <col min="5640" max="5888" width="11.42578125" style="2"/>
    <col min="5889" max="5889" width="77.140625" style="2" customWidth="1"/>
    <col min="5890" max="5891" width="18.42578125" style="2" customWidth="1"/>
    <col min="5892" max="5892" width="16" style="2" customWidth="1"/>
    <col min="5893" max="5893" width="25.7109375" style="2" customWidth="1"/>
    <col min="5894" max="5894" width="21" style="2" customWidth="1"/>
    <col min="5895" max="5895" width="39.85546875" style="2" customWidth="1"/>
    <col min="5896" max="6144" width="11.42578125" style="2"/>
    <col min="6145" max="6145" width="77.140625" style="2" customWidth="1"/>
    <col min="6146" max="6147" width="18.42578125" style="2" customWidth="1"/>
    <col min="6148" max="6148" width="16" style="2" customWidth="1"/>
    <col min="6149" max="6149" width="25.7109375" style="2" customWidth="1"/>
    <col min="6150" max="6150" width="21" style="2" customWidth="1"/>
    <col min="6151" max="6151" width="39.85546875" style="2" customWidth="1"/>
    <col min="6152" max="6400" width="11.42578125" style="2"/>
    <col min="6401" max="6401" width="77.140625" style="2" customWidth="1"/>
    <col min="6402" max="6403" width="18.42578125" style="2" customWidth="1"/>
    <col min="6404" max="6404" width="16" style="2" customWidth="1"/>
    <col min="6405" max="6405" width="25.7109375" style="2" customWidth="1"/>
    <col min="6406" max="6406" width="21" style="2" customWidth="1"/>
    <col min="6407" max="6407" width="39.85546875" style="2" customWidth="1"/>
    <col min="6408" max="6656" width="11.42578125" style="2"/>
    <col min="6657" max="6657" width="77.140625" style="2" customWidth="1"/>
    <col min="6658" max="6659" width="18.42578125" style="2" customWidth="1"/>
    <col min="6660" max="6660" width="16" style="2" customWidth="1"/>
    <col min="6661" max="6661" width="25.7109375" style="2" customWidth="1"/>
    <col min="6662" max="6662" width="21" style="2" customWidth="1"/>
    <col min="6663" max="6663" width="39.85546875" style="2" customWidth="1"/>
    <col min="6664" max="6912" width="11.42578125" style="2"/>
    <col min="6913" max="6913" width="77.140625" style="2" customWidth="1"/>
    <col min="6914" max="6915" width="18.42578125" style="2" customWidth="1"/>
    <col min="6916" max="6916" width="16" style="2" customWidth="1"/>
    <col min="6917" max="6917" width="25.7109375" style="2" customWidth="1"/>
    <col min="6918" max="6918" width="21" style="2" customWidth="1"/>
    <col min="6919" max="6919" width="39.85546875" style="2" customWidth="1"/>
    <col min="6920" max="7168" width="11.42578125" style="2"/>
    <col min="7169" max="7169" width="77.140625" style="2" customWidth="1"/>
    <col min="7170" max="7171" width="18.42578125" style="2" customWidth="1"/>
    <col min="7172" max="7172" width="16" style="2" customWidth="1"/>
    <col min="7173" max="7173" width="25.7109375" style="2" customWidth="1"/>
    <col min="7174" max="7174" width="21" style="2" customWidth="1"/>
    <col min="7175" max="7175" width="39.85546875" style="2" customWidth="1"/>
    <col min="7176" max="7424" width="11.42578125" style="2"/>
    <col min="7425" max="7425" width="77.140625" style="2" customWidth="1"/>
    <col min="7426" max="7427" width="18.42578125" style="2" customWidth="1"/>
    <col min="7428" max="7428" width="16" style="2" customWidth="1"/>
    <col min="7429" max="7429" width="25.7109375" style="2" customWidth="1"/>
    <col min="7430" max="7430" width="21" style="2" customWidth="1"/>
    <col min="7431" max="7431" width="39.85546875" style="2" customWidth="1"/>
    <col min="7432" max="7680" width="11.42578125" style="2"/>
    <col min="7681" max="7681" width="77.140625" style="2" customWidth="1"/>
    <col min="7682" max="7683" width="18.42578125" style="2" customWidth="1"/>
    <col min="7684" max="7684" width="16" style="2" customWidth="1"/>
    <col min="7685" max="7685" width="25.7109375" style="2" customWidth="1"/>
    <col min="7686" max="7686" width="21" style="2" customWidth="1"/>
    <col min="7687" max="7687" width="39.85546875" style="2" customWidth="1"/>
    <col min="7688" max="7936" width="11.42578125" style="2"/>
    <col min="7937" max="7937" width="77.140625" style="2" customWidth="1"/>
    <col min="7938" max="7939" width="18.42578125" style="2" customWidth="1"/>
    <col min="7940" max="7940" width="16" style="2" customWidth="1"/>
    <col min="7941" max="7941" width="25.7109375" style="2" customWidth="1"/>
    <col min="7942" max="7942" width="21" style="2" customWidth="1"/>
    <col min="7943" max="7943" width="39.85546875" style="2" customWidth="1"/>
    <col min="7944" max="8192" width="11.42578125" style="2"/>
    <col min="8193" max="8193" width="77.140625" style="2" customWidth="1"/>
    <col min="8194" max="8195" width="18.42578125" style="2" customWidth="1"/>
    <col min="8196" max="8196" width="16" style="2" customWidth="1"/>
    <col min="8197" max="8197" width="25.7109375" style="2" customWidth="1"/>
    <col min="8198" max="8198" width="21" style="2" customWidth="1"/>
    <col min="8199" max="8199" width="39.85546875" style="2" customWidth="1"/>
    <col min="8200" max="8448" width="11.42578125" style="2"/>
    <col min="8449" max="8449" width="77.140625" style="2" customWidth="1"/>
    <col min="8450" max="8451" width="18.42578125" style="2" customWidth="1"/>
    <col min="8452" max="8452" width="16" style="2" customWidth="1"/>
    <col min="8453" max="8453" width="25.7109375" style="2" customWidth="1"/>
    <col min="8454" max="8454" width="21" style="2" customWidth="1"/>
    <col min="8455" max="8455" width="39.85546875" style="2" customWidth="1"/>
    <col min="8456" max="8704" width="11.42578125" style="2"/>
    <col min="8705" max="8705" width="77.140625" style="2" customWidth="1"/>
    <col min="8706" max="8707" width="18.42578125" style="2" customWidth="1"/>
    <col min="8708" max="8708" width="16" style="2" customWidth="1"/>
    <col min="8709" max="8709" width="25.7109375" style="2" customWidth="1"/>
    <col min="8710" max="8710" width="21" style="2" customWidth="1"/>
    <col min="8711" max="8711" width="39.85546875" style="2" customWidth="1"/>
    <col min="8712" max="8960" width="11.42578125" style="2"/>
    <col min="8961" max="8961" width="77.140625" style="2" customWidth="1"/>
    <col min="8962" max="8963" width="18.42578125" style="2" customWidth="1"/>
    <col min="8964" max="8964" width="16" style="2" customWidth="1"/>
    <col min="8965" max="8965" width="25.7109375" style="2" customWidth="1"/>
    <col min="8966" max="8966" width="21" style="2" customWidth="1"/>
    <col min="8967" max="8967" width="39.85546875" style="2" customWidth="1"/>
    <col min="8968" max="9216" width="11.42578125" style="2"/>
    <col min="9217" max="9217" width="77.140625" style="2" customWidth="1"/>
    <col min="9218" max="9219" width="18.42578125" style="2" customWidth="1"/>
    <col min="9220" max="9220" width="16" style="2" customWidth="1"/>
    <col min="9221" max="9221" width="25.7109375" style="2" customWidth="1"/>
    <col min="9222" max="9222" width="21" style="2" customWidth="1"/>
    <col min="9223" max="9223" width="39.85546875" style="2" customWidth="1"/>
    <col min="9224" max="9472" width="11.42578125" style="2"/>
    <col min="9473" max="9473" width="77.140625" style="2" customWidth="1"/>
    <col min="9474" max="9475" width="18.42578125" style="2" customWidth="1"/>
    <col min="9476" max="9476" width="16" style="2" customWidth="1"/>
    <col min="9477" max="9477" width="25.7109375" style="2" customWidth="1"/>
    <col min="9478" max="9478" width="21" style="2" customWidth="1"/>
    <col min="9479" max="9479" width="39.85546875" style="2" customWidth="1"/>
    <col min="9480" max="9728" width="11.42578125" style="2"/>
    <col min="9729" max="9729" width="77.140625" style="2" customWidth="1"/>
    <col min="9730" max="9731" width="18.42578125" style="2" customWidth="1"/>
    <col min="9732" max="9732" width="16" style="2" customWidth="1"/>
    <col min="9733" max="9733" width="25.7109375" style="2" customWidth="1"/>
    <col min="9734" max="9734" width="21" style="2" customWidth="1"/>
    <col min="9735" max="9735" width="39.85546875" style="2" customWidth="1"/>
    <col min="9736" max="9984" width="11.42578125" style="2"/>
    <col min="9985" max="9985" width="77.140625" style="2" customWidth="1"/>
    <col min="9986" max="9987" width="18.42578125" style="2" customWidth="1"/>
    <col min="9988" max="9988" width="16" style="2" customWidth="1"/>
    <col min="9989" max="9989" width="25.7109375" style="2" customWidth="1"/>
    <col min="9990" max="9990" width="21" style="2" customWidth="1"/>
    <col min="9991" max="9991" width="39.85546875" style="2" customWidth="1"/>
    <col min="9992" max="10240" width="11.42578125" style="2"/>
    <col min="10241" max="10241" width="77.140625" style="2" customWidth="1"/>
    <col min="10242" max="10243" width="18.42578125" style="2" customWidth="1"/>
    <col min="10244" max="10244" width="16" style="2" customWidth="1"/>
    <col min="10245" max="10245" width="25.7109375" style="2" customWidth="1"/>
    <col min="10246" max="10246" width="21" style="2" customWidth="1"/>
    <col min="10247" max="10247" width="39.85546875" style="2" customWidth="1"/>
    <col min="10248" max="10496" width="11.42578125" style="2"/>
    <col min="10497" max="10497" width="77.140625" style="2" customWidth="1"/>
    <col min="10498" max="10499" width="18.42578125" style="2" customWidth="1"/>
    <col min="10500" max="10500" width="16" style="2" customWidth="1"/>
    <col min="10501" max="10501" width="25.7109375" style="2" customWidth="1"/>
    <col min="10502" max="10502" width="21" style="2" customWidth="1"/>
    <col min="10503" max="10503" width="39.85546875" style="2" customWidth="1"/>
    <col min="10504" max="10752" width="11.42578125" style="2"/>
    <col min="10753" max="10753" width="77.140625" style="2" customWidth="1"/>
    <col min="10754" max="10755" width="18.42578125" style="2" customWidth="1"/>
    <col min="10756" max="10756" width="16" style="2" customWidth="1"/>
    <col min="10757" max="10757" width="25.7109375" style="2" customWidth="1"/>
    <col min="10758" max="10758" width="21" style="2" customWidth="1"/>
    <col min="10759" max="10759" width="39.85546875" style="2" customWidth="1"/>
    <col min="10760" max="11008" width="11.42578125" style="2"/>
    <col min="11009" max="11009" width="77.140625" style="2" customWidth="1"/>
    <col min="11010" max="11011" width="18.42578125" style="2" customWidth="1"/>
    <col min="11012" max="11012" width="16" style="2" customWidth="1"/>
    <col min="11013" max="11013" width="25.7109375" style="2" customWidth="1"/>
    <col min="11014" max="11014" width="21" style="2" customWidth="1"/>
    <col min="11015" max="11015" width="39.85546875" style="2" customWidth="1"/>
    <col min="11016" max="11264" width="11.42578125" style="2"/>
    <col min="11265" max="11265" width="77.140625" style="2" customWidth="1"/>
    <col min="11266" max="11267" width="18.42578125" style="2" customWidth="1"/>
    <col min="11268" max="11268" width="16" style="2" customWidth="1"/>
    <col min="11269" max="11269" width="25.7109375" style="2" customWidth="1"/>
    <col min="11270" max="11270" width="21" style="2" customWidth="1"/>
    <col min="11271" max="11271" width="39.85546875" style="2" customWidth="1"/>
    <col min="11272" max="11520" width="11.42578125" style="2"/>
    <col min="11521" max="11521" width="77.140625" style="2" customWidth="1"/>
    <col min="11522" max="11523" width="18.42578125" style="2" customWidth="1"/>
    <col min="11524" max="11524" width="16" style="2" customWidth="1"/>
    <col min="11525" max="11525" width="25.7109375" style="2" customWidth="1"/>
    <col min="11526" max="11526" width="21" style="2" customWidth="1"/>
    <col min="11527" max="11527" width="39.85546875" style="2" customWidth="1"/>
    <col min="11528" max="11776" width="11.42578125" style="2"/>
    <col min="11777" max="11777" width="77.140625" style="2" customWidth="1"/>
    <col min="11778" max="11779" width="18.42578125" style="2" customWidth="1"/>
    <col min="11780" max="11780" width="16" style="2" customWidth="1"/>
    <col min="11781" max="11781" width="25.7109375" style="2" customWidth="1"/>
    <col min="11782" max="11782" width="21" style="2" customWidth="1"/>
    <col min="11783" max="11783" width="39.85546875" style="2" customWidth="1"/>
    <col min="11784" max="12032" width="11.42578125" style="2"/>
    <col min="12033" max="12033" width="77.140625" style="2" customWidth="1"/>
    <col min="12034" max="12035" width="18.42578125" style="2" customWidth="1"/>
    <col min="12036" max="12036" width="16" style="2" customWidth="1"/>
    <col min="12037" max="12037" width="25.7109375" style="2" customWidth="1"/>
    <col min="12038" max="12038" width="21" style="2" customWidth="1"/>
    <col min="12039" max="12039" width="39.85546875" style="2" customWidth="1"/>
    <col min="12040" max="12288" width="11.42578125" style="2"/>
    <col min="12289" max="12289" width="77.140625" style="2" customWidth="1"/>
    <col min="12290" max="12291" width="18.42578125" style="2" customWidth="1"/>
    <col min="12292" max="12292" width="16" style="2" customWidth="1"/>
    <col min="12293" max="12293" width="25.7109375" style="2" customWidth="1"/>
    <col min="12294" max="12294" width="21" style="2" customWidth="1"/>
    <col min="12295" max="12295" width="39.85546875" style="2" customWidth="1"/>
    <col min="12296" max="12544" width="11.42578125" style="2"/>
    <col min="12545" max="12545" width="77.140625" style="2" customWidth="1"/>
    <col min="12546" max="12547" width="18.42578125" style="2" customWidth="1"/>
    <col min="12548" max="12548" width="16" style="2" customWidth="1"/>
    <col min="12549" max="12549" width="25.7109375" style="2" customWidth="1"/>
    <col min="12550" max="12550" width="21" style="2" customWidth="1"/>
    <col min="12551" max="12551" width="39.85546875" style="2" customWidth="1"/>
    <col min="12552" max="12800" width="11.42578125" style="2"/>
    <col min="12801" max="12801" width="77.140625" style="2" customWidth="1"/>
    <col min="12802" max="12803" width="18.42578125" style="2" customWidth="1"/>
    <col min="12804" max="12804" width="16" style="2" customWidth="1"/>
    <col min="12805" max="12805" width="25.7109375" style="2" customWidth="1"/>
    <col min="12806" max="12806" width="21" style="2" customWidth="1"/>
    <col min="12807" max="12807" width="39.85546875" style="2" customWidth="1"/>
    <col min="12808" max="13056" width="11.42578125" style="2"/>
    <col min="13057" max="13057" width="77.140625" style="2" customWidth="1"/>
    <col min="13058" max="13059" width="18.42578125" style="2" customWidth="1"/>
    <col min="13060" max="13060" width="16" style="2" customWidth="1"/>
    <col min="13061" max="13061" width="25.7109375" style="2" customWidth="1"/>
    <col min="13062" max="13062" width="21" style="2" customWidth="1"/>
    <col min="13063" max="13063" width="39.85546875" style="2" customWidth="1"/>
    <col min="13064" max="13312" width="11.42578125" style="2"/>
    <col min="13313" max="13313" width="77.140625" style="2" customWidth="1"/>
    <col min="13314" max="13315" width="18.42578125" style="2" customWidth="1"/>
    <col min="13316" max="13316" width="16" style="2" customWidth="1"/>
    <col min="13317" max="13317" width="25.7109375" style="2" customWidth="1"/>
    <col min="13318" max="13318" width="21" style="2" customWidth="1"/>
    <col min="13319" max="13319" width="39.85546875" style="2" customWidth="1"/>
    <col min="13320" max="13568" width="11.42578125" style="2"/>
    <col min="13569" max="13569" width="77.140625" style="2" customWidth="1"/>
    <col min="13570" max="13571" width="18.42578125" style="2" customWidth="1"/>
    <col min="13572" max="13572" width="16" style="2" customWidth="1"/>
    <col min="13573" max="13573" width="25.7109375" style="2" customWidth="1"/>
    <col min="13574" max="13574" width="21" style="2" customWidth="1"/>
    <col min="13575" max="13575" width="39.85546875" style="2" customWidth="1"/>
    <col min="13576" max="13824" width="11.42578125" style="2"/>
    <col min="13825" max="13825" width="77.140625" style="2" customWidth="1"/>
    <col min="13826" max="13827" width="18.42578125" style="2" customWidth="1"/>
    <col min="13828" max="13828" width="16" style="2" customWidth="1"/>
    <col min="13829" max="13829" width="25.7109375" style="2" customWidth="1"/>
    <col min="13830" max="13830" width="21" style="2" customWidth="1"/>
    <col min="13831" max="13831" width="39.85546875" style="2" customWidth="1"/>
    <col min="13832" max="14080" width="11.42578125" style="2"/>
    <col min="14081" max="14081" width="77.140625" style="2" customWidth="1"/>
    <col min="14082" max="14083" width="18.42578125" style="2" customWidth="1"/>
    <col min="14084" max="14084" width="16" style="2" customWidth="1"/>
    <col min="14085" max="14085" width="25.7109375" style="2" customWidth="1"/>
    <col min="14086" max="14086" width="21" style="2" customWidth="1"/>
    <col min="14087" max="14087" width="39.85546875" style="2" customWidth="1"/>
    <col min="14088" max="14336" width="11.42578125" style="2"/>
    <col min="14337" max="14337" width="77.140625" style="2" customWidth="1"/>
    <col min="14338" max="14339" width="18.42578125" style="2" customWidth="1"/>
    <col min="14340" max="14340" width="16" style="2" customWidth="1"/>
    <col min="14341" max="14341" width="25.7109375" style="2" customWidth="1"/>
    <col min="14342" max="14342" width="21" style="2" customWidth="1"/>
    <col min="14343" max="14343" width="39.85546875" style="2" customWidth="1"/>
    <col min="14344" max="14592" width="11.42578125" style="2"/>
    <col min="14593" max="14593" width="77.140625" style="2" customWidth="1"/>
    <col min="14594" max="14595" width="18.42578125" style="2" customWidth="1"/>
    <col min="14596" max="14596" width="16" style="2" customWidth="1"/>
    <col min="14597" max="14597" width="25.7109375" style="2" customWidth="1"/>
    <col min="14598" max="14598" width="21" style="2" customWidth="1"/>
    <col min="14599" max="14599" width="39.85546875" style="2" customWidth="1"/>
    <col min="14600" max="14848" width="11.42578125" style="2"/>
    <col min="14849" max="14849" width="77.140625" style="2" customWidth="1"/>
    <col min="14850" max="14851" width="18.42578125" style="2" customWidth="1"/>
    <col min="14852" max="14852" width="16" style="2" customWidth="1"/>
    <col min="14853" max="14853" width="25.7109375" style="2" customWidth="1"/>
    <col min="14854" max="14854" width="21" style="2" customWidth="1"/>
    <col min="14855" max="14855" width="39.85546875" style="2" customWidth="1"/>
    <col min="14856" max="15104" width="11.42578125" style="2"/>
    <col min="15105" max="15105" width="77.140625" style="2" customWidth="1"/>
    <col min="15106" max="15107" width="18.42578125" style="2" customWidth="1"/>
    <col min="15108" max="15108" width="16" style="2" customWidth="1"/>
    <col min="15109" max="15109" width="25.7109375" style="2" customWidth="1"/>
    <col min="15110" max="15110" width="21" style="2" customWidth="1"/>
    <col min="15111" max="15111" width="39.85546875" style="2" customWidth="1"/>
    <col min="15112" max="15360" width="11.42578125" style="2"/>
    <col min="15361" max="15361" width="77.140625" style="2" customWidth="1"/>
    <col min="15362" max="15363" width="18.42578125" style="2" customWidth="1"/>
    <col min="15364" max="15364" width="16" style="2" customWidth="1"/>
    <col min="15365" max="15365" width="25.7109375" style="2" customWidth="1"/>
    <col min="15366" max="15366" width="21" style="2" customWidth="1"/>
    <col min="15367" max="15367" width="39.85546875" style="2" customWidth="1"/>
    <col min="15368" max="15616" width="11.42578125" style="2"/>
    <col min="15617" max="15617" width="77.140625" style="2" customWidth="1"/>
    <col min="15618" max="15619" width="18.42578125" style="2" customWidth="1"/>
    <col min="15620" max="15620" width="16" style="2" customWidth="1"/>
    <col min="15621" max="15621" width="25.7109375" style="2" customWidth="1"/>
    <col min="15622" max="15622" width="21" style="2" customWidth="1"/>
    <col min="15623" max="15623" width="39.85546875" style="2" customWidth="1"/>
    <col min="15624" max="15872" width="11.42578125" style="2"/>
    <col min="15873" max="15873" width="77.140625" style="2" customWidth="1"/>
    <col min="15874" max="15875" width="18.42578125" style="2" customWidth="1"/>
    <col min="15876" max="15876" width="16" style="2" customWidth="1"/>
    <col min="15877" max="15877" width="25.7109375" style="2" customWidth="1"/>
    <col min="15878" max="15878" width="21" style="2" customWidth="1"/>
    <col min="15879" max="15879" width="39.85546875" style="2" customWidth="1"/>
    <col min="15880" max="16128" width="11.42578125" style="2"/>
    <col min="16129" max="16129" width="77.140625" style="2" customWidth="1"/>
    <col min="16130" max="16131" width="18.42578125" style="2" customWidth="1"/>
    <col min="16132" max="16132" width="16" style="2" customWidth="1"/>
    <col min="16133" max="16133" width="25.7109375" style="2" customWidth="1"/>
    <col min="16134" max="16134" width="21" style="2" customWidth="1"/>
    <col min="16135" max="16135" width="39.85546875" style="2" customWidth="1"/>
    <col min="16136" max="16384" width="11.42578125" style="2"/>
  </cols>
  <sheetData>
    <row r="1" spans="1:7" x14ac:dyDescent="0.25">
      <c r="G1" s="4" t="s">
        <v>1</v>
      </c>
    </row>
    <row r="2" spans="1:7" x14ac:dyDescent="0.25">
      <c r="A2" s="6" t="s">
        <v>1532</v>
      </c>
      <c r="G2" s="4"/>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33" customHeight="1" x14ac:dyDescent="0.25">
      <c r="A7" s="171" t="s">
        <v>1533</v>
      </c>
      <c r="B7" s="27" t="s">
        <v>1534</v>
      </c>
      <c r="C7" s="27" t="s">
        <v>1535</v>
      </c>
      <c r="D7" s="27"/>
      <c r="E7" s="168" t="s">
        <v>1536</v>
      </c>
      <c r="F7" s="178">
        <v>6280388.2999999998</v>
      </c>
      <c r="G7" s="172" t="s">
        <v>1537</v>
      </c>
    </row>
    <row r="8" spans="1:7" ht="24.95" customHeight="1" x14ac:dyDescent="0.25">
      <c r="A8" s="173" t="s">
        <v>1538</v>
      </c>
      <c r="B8" s="11" t="s">
        <v>28</v>
      </c>
      <c r="C8" s="11" t="s">
        <v>1539</v>
      </c>
      <c r="D8" s="25">
        <v>0.01</v>
      </c>
      <c r="E8" s="29"/>
      <c r="F8" s="179">
        <v>2624340.34</v>
      </c>
      <c r="G8" s="174" t="s">
        <v>1540</v>
      </c>
    </row>
    <row r="9" spans="1:7" ht="24.95" customHeight="1" x14ac:dyDescent="0.25">
      <c r="A9" s="173" t="s">
        <v>1541</v>
      </c>
      <c r="B9" s="11" t="s">
        <v>10</v>
      </c>
      <c r="C9" s="11" t="s">
        <v>1542</v>
      </c>
      <c r="D9" s="11"/>
      <c r="E9" s="29" t="s">
        <v>1543</v>
      </c>
      <c r="F9" s="179">
        <v>970616.69</v>
      </c>
      <c r="G9" s="174" t="s">
        <v>1544</v>
      </c>
    </row>
    <row r="10" spans="1:7" ht="24.95" customHeight="1" x14ac:dyDescent="0.25">
      <c r="A10" s="173" t="s">
        <v>1545</v>
      </c>
      <c r="B10" s="11" t="s">
        <v>1546</v>
      </c>
      <c r="C10" s="11" t="str">
        <f>UPPER("grandes usuarios")</f>
        <v>GRANDES USUARIOS</v>
      </c>
      <c r="D10" s="25">
        <v>0.5</v>
      </c>
      <c r="E10" s="29"/>
      <c r="F10" s="179"/>
      <c r="G10" s="174" t="s">
        <v>1547</v>
      </c>
    </row>
    <row r="11" spans="1:7" ht="28.5" customHeight="1" x14ac:dyDescent="0.25">
      <c r="A11" s="173"/>
      <c r="B11" s="11"/>
      <c r="C11" s="11" t="s">
        <v>1548</v>
      </c>
      <c r="D11" s="25">
        <v>0.3</v>
      </c>
      <c r="E11" s="29"/>
      <c r="F11" s="179"/>
      <c r="G11" s="174" t="s">
        <v>1547</v>
      </c>
    </row>
    <row r="12" spans="1:7" ht="24.95" customHeight="1" x14ac:dyDescent="0.25">
      <c r="A12" s="173"/>
      <c r="B12" s="11"/>
      <c r="C12" s="11" t="s">
        <v>1549</v>
      </c>
      <c r="D12" s="25">
        <v>0.25</v>
      </c>
      <c r="E12" s="29"/>
      <c r="F12" s="179"/>
      <c r="G12" s="174" t="s">
        <v>1547</v>
      </c>
    </row>
    <row r="13" spans="1:7" ht="24.95" customHeight="1" x14ac:dyDescent="0.25">
      <c r="A13" s="173"/>
      <c r="B13" s="11"/>
      <c r="C13" s="11" t="s">
        <v>1550</v>
      </c>
      <c r="D13" s="11"/>
      <c r="E13" s="29" t="s">
        <v>1551</v>
      </c>
      <c r="F13" s="179"/>
      <c r="G13" s="174"/>
    </row>
    <row r="14" spans="1:7" ht="24.95" customHeight="1" x14ac:dyDescent="0.25">
      <c r="A14" s="173"/>
      <c r="B14" s="11"/>
      <c r="C14" s="11" t="s">
        <v>1552</v>
      </c>
      <c r="D14" s="25">
        <v>0.5</v>
      </c>
      <c r="E14" s="29" t="s">
        <v>1553</v>
      </c>
      <c r="F14" s="179"/>
      <c r="G14" s="174"/>
    </row>
    <row r="15" spans="1:7" ht="24.95" customHeight="1" x14ac:dyDescent="0.25">
      <c r="A15" s="173"/>
      <c r="B15" s="11"/>
      <c r="C15" s="50"/>
      <c r="D15" s="25"/>
      <c r="E15" s="29" t="s">
        <v>1554</v>
      </c>
      <c r="F15" s="179">
        <v>1478521.69</v>
      </c>
      <c r="G15" s="175"/>
    </row>
    <row r="16" spans="1:7" ht="24.95" customHeight="1" x14ac:dyDescent="0.25">
      <c r="A16" s="173" t="s">
        <v>1555</v>
      </c>
      <c r="B16" s="11"/>
      <c r="C16" s="11" t="s">
        <v>1556</v>
      </c>
      <c r="D16" s="25">
        <v>0.1</v>
      </c>
      <c r="E16" s="29"/>
      <c r="F16" s="179">
        <v>1310944.79</v>
      </c>
      <c r="G16" s="176"/>
    </row>
    <row r="17" spans="1:14" ht="8.25" customHeight="1" x14ac:dyDescent="0.25">
      <c r="A17" s="177"/>
      <c r="B17" s="42"/>
      <c r="C17" s="42"/>
      <c r="D17" s="181"/>
      <c r="E17" s="42"/>
      <c r="F17" s="182"/>
      <c r="G17" s="180"/>
    </row>
    <row r="18" spans="1:14" x14ac:dyDescent="0.25">
      <c r="A18" s="177" t="s">
        <v>6</v>
      </c>
      <c r="B18" s="42"/>
      <c r="C18" s="42"/>
      <c r="D18" s="42"/>
      <c r="E18" s="42"/>
      <c r="F18" s="42"/>
      <c r="G18" s="42"/>
      <c r="H18" s="170"/>
      <c r="I18" s="170"/>
      <c r="J18" s="170"/>
      <c r="K18" s="170"/>
      <c r="L18" s="170"/>
      <c r="M18" s="170"/>
      <c r="N18" s="170"/>
    </row>
    <row r="19" spans="1:14" x14ac:dyDescent="0.25">
      <c r="A19" s="183"/>
      <c r="B19" s="42"/>
      <c r="C19" s="42"/>
      <c r="D19" s="42"/>
      <c r="E19" s="42"/>
      <c r="F19" s="42"/>
      <c r="G19" s="42"/>
      <c r="H19" s="170"/>
      <c r="I19" s="170"/>
      <c r="J19" s="170"/>
      <c r="K19" s="170"/>
      <c r="L19" s="170"/>
      <c r="M19" s="170"/>
      <c r="N19" s="170"/>
    </row>
    <row r="20" spans="1:14" x14ac:dyDescent="0.25">
      <c r="A20" s="42" t="s">
        <v>1557</v>
      </c>
      <c r="B20" s="42"/>
      <c r="C20" s="42"/>
      <c r="D20" s="42"/>
      <c r="E20" s="42"/>
      <c r="F20" s="42"/>
      <c r="G20" s="42"/>
      <c r="H20" s="170"/>
      <c r="I20" s="170"/>
      <c r="J20" s="170"/>
      <c r="K20" s="170"/>
      <c r="L20" s="170"/>
      <c r="M20" s="170"/>
      <c r="N20" s="170"/>
    </row>
    <row r="21" spans="1:14" x14ac:dyDescent="0.25">
      <c r="A21" s="42" t="s">
        <v>1558</v>
      </c>
      <c r="B21" s="42"/>
      <c r="C21" s="42"/>
      <c r="D21" s="42"/>
      <c r="E21" s="42"/>
      <c r="F21" s="42"/>
      <c r="G21" s="42"/>
      <c r="H21" s="170"/>
      <c r="I21" s="170"/>
      <c r="J21" s="170"/>
      <c r="K21" s="170"/>
      <c r="L21" s="170"/>
    </row>
    <row r="22" spans="1:14" x14ac:dyDescent="0.25">
      <c r="A22" s="42" t="s">
        <v>1559</v>
      </c>
      <c r="B22" s="42"/>
      <c r="C22" s="42"/>
      <c r="D22" s="42"/>
      <c r="E22" s="42"/>
      <c r="F22" s="42"/>
      <c r="G22" s="42"/>
      <c r="H22" s="170"/>
      <c r="I22" s="170"/>
      <c r="J22" s="170"/>
      <c r="K22" s="170"/>
      <c r="L22" s="170"/>
    </row>
    <row r="23" spans="1:14" x14ac:dyDescent="0.25">
      <c r="A23" s="42" t="s">
        <v>1560</v>
      </c>
      <c r="B23" s="184"/>
      <c r="C23" s="184"/>
      <c r="D23" s="184"/>
      <c r="E23" s="184"/>
      <c r="F23" s="184"/>
      <c r="G23" s="184"/>
      <c r="H23" s="170"/>
      <c r="I23" s="170"/>
      <c r="J23" s="170"/>
      <c r="K23" s="170"/>
      <c r="L23" s="170"/>
    </row>
    <row r="24" spans="1:14" x14ac:dyDescent="0.25">
      <c r="A24" s="170"/>
      <c r="B24" s="170"/>
      <c r="C24" s="170"/>
      <c r="D24" s="170"/>
      <c r="E24" s="170"/>
      <c r="F24" s="170"/>
      <c r="G24" s="170"/>
      <c r="H24" s="170"/>
      <c r="I24" s="170"/>
      <c r="J24" s="170"/>
      <c r="K24" s="170"/>
      <c r="L24" s="170"/>
    </row>
    <row r="25" spans="1:14" x14ac:dyDescent="0.25">
      <c r="A25" s="170"/>
      <c r="B25" s="170"/>
      <c r="C25" s="170"/>
      <c r="D25" s="170"/>
      <c r="E25" s="170"/>
      <c r="F25" s="170"/>
      <c r="G25" s="170"/>
      <c r="H25" s="170"/>
      <c r="I25" s="170"/>
      <c r="J25" s="170"/>
      <c r="K25" s="170"/>
      <c r="L25" s="170"/>
    </row>
    <row r="26" spans="1:14" x14ac:dyDescent="0.25">
      <c r="A26" s="170"/>
      <c r="B26" s="170"/>
      <c r="C26" s="170"/>
      <c r="D26" s="170"/>
      <c r="E26" s="170"/>
      <c r="F26" s="170"/>
      <c r="G26" s="170"/>
      <c r="H26" s="170"/>
      <c r="I26" s="170"/>
      <c r="J26" s="170"/>
      <c r="K26" s="170"/>
      <c r="L26" s="170"/>
    </row>
    <row r="27" spans="1:14" x14ac:dyDescent="0.25">
      <c r="A27" s="170"/>
      <c r="B27" s="170"/>
      <c r="C27" s="170"/>
      <c r="D27" s="170"/>
      <c r="E27" s="170"/>
      <c r="F27" s="170"/>
      <c r="G27" s="170"/>
      <c r="H27" s="170"/>
      <c r="I27" s="170"/>
      <c r="J27" s="170"/>
      <c r="K27" s="170"/>
      <c r="L27" s="170"/>
    </row>
  </sheetData>
  <pageMargins left="0.70866141732283472" right="0.70866141732283472" top="0.74803149606299213" bottom="0.74803149606299213" header="0.31496062992125984" footer="0.31496062992125984"/>
  <pageSetup paperSize="9" scale="5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zoomScale="95" zoomScaleNormal="95" workbookViewId="0">
      <selection activeCell="E7" sqref="D7:E7"/>
    </sheetView>
  </sheetViews>
  <sheetFormatPr baseColWidth="10" defaultRowHeight="15" x14ac:dyDescent="0.25"/>
  <cols>
    <col min="1" max="1" width="65" style="2" customWidth="1"/>
    <col min="2" max="3" width="18.42578125" style="2" customWidth="1"/>
    <col min="4" max="5" width="14.42578125" style="2" customWidth="1"/>
    <col min="6" max="6" width="21" style="2" customWidth="1"/>
    <col min="7" max="7" width="39.85546875" style="2" customWidth="1"/>
    <col min="8" max="16384" width="11.42578125" style="2"/>
  </cols>
  <sheetData>
    <row r="1" spans="1:7" x14ac:dyDescent="0.25">
      <c r="G1" s="4" t="s">
        <v>1</v>
      </c>
    </row>
    <row r="2" spans="1:7" x14ac:dyDescent="0.25">
      <c r="A2" s="6" t="s">
        <v>201</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1.95" customHeight="1" x14ac:dyDescent="0.25">
      <c r="A7" s="11" t="s">
        <v>9</v>
      </c>
      <c r="B7" s="14" t="s">
        <v>10</v>
      </c>
      <c r="C7" s="14" t="s">
        <v>195</v>
      </c>
      <c r="D7" s="78">
        <v>0.11</v>
      </c>
      <c r="E7" s="77">
        <v>75</v>
      </c>
      <c r="F7" s="20">
        <v>777519.46</v>
      </c>
      <c r="G7" s="11"/>
    </row>
    <row r="8" spans="1:7" ht="21.95" customHeight="1" x14ac:dyDescent="0.25">
      <c r="A8" s="11" t="s">
        <v>196</v>
      </c>
      <c r="B8" s="14" t="s">
        <v>28</v>
      </c>
      <c r="C8" s="14" t="s">
        <v>197</v>
      </c>
      <c r="D8" s="79">
        <v>1</v>
      </c>
      <c r="E8" s="24"/>
      <c r="F8" s="20">
        <f>1487981.96+60346.22</f>
        <v>1548328.18</v>
      </c>
      <c r="G8" s="11"/>
    </row>
    <row r="9" spans="1:7" ht="21.95" customHeight="1" x14ac:dyDescent="0.25">
      <c r="A9" s="11" t="s">
        <v>129</v>
      </c>
      <c r="B9" s="14" t="s">
        <v>28</v>
      </c>
      <c r="C9" s="14" t="s">
        <v>546</v>
      </c>
      <c r="D9" s="78">
        <v>8</v>
      </c>
      <c r="E9" s="24"/>
      <c r="F9" s="20">
        <v>734522.59</v>
      </c>
      <c r="G9" s="11"/>
    </row>
    <row r="10" spans="1:7" ht="21.95" customHeight="1" x14ac:dyDescent="0.25">
      <c r="A10" s="11" t="s">
        <v>198</v>
      </c>
      <c r="B10" s="14" t="s">
        <v>90</v>
      </c>
      <c r="C10" s="14" t="s">
        <v>199</v>
      </c>
      <c r="D10" s="78"/>
      <c r="E10" s="77">
        <v>265</v>
      </c>
      <c r="F10" s="20">
        <v>299303</v>
      </c>
      <c r="G10" s="11"/>
    </row>
    <row r="11" spans="1:7" ht="21.95" customHeight="1" x14ac:dyDescent="0.25">
      <c r="A11" s="11" t="s">
        <v>200</v>
      </c>
      <c r="B11" s="14" t="s">
        <v>28</v>
      </c>
      <c r="C11" s="14" t="s">
        <v>547</v>
      </c>
      <c r="D11" s="84"/>
      <c r="E11" s="84" t="s">
        <v>547</v>
      </c>
      <c r="F11" s="20">
        <f>262488.5+24269+57295</f>
        <v>344052.5</v>
      </c>
      <c r="G11" s="11"/>
    </row>
    <row r="12" spans="1:7" ht="21.95" customHeight="1" x14ac:dyDescent="0.25">
      <c r="A12" s="11" t="s">
        <v>58</v>
      </c>
      <c r="B12" s="14" t="s">
        <v>548</v>
      </c>
      <c r="C12" s="14" t="s">
        <v>549</v>
      </c>
      <c r="D12" s="84"/>
      <c r="E12" s="84" t="s">
        <v>547</v>
      </c>
      <c r="F12" s="20">
        <v>6550</v>
      </c>
      <c r="G12" s="11"/>
    </row>
    <row r="13" spans="1:7" ht="21.95" customHeight="1" x14ac:dyDescent="0.25">
      <c r="A13" s="11" t="s">
        <v>550</v>
      </c>
      <c r="B13" s="14" t="s">
        <v>548</v>
      </c>
      <c r="C13" s="14" t="s">
        <v>547</v>
      </c>
      <c r="D13" s="84"/>
      <c r="E13" s="84" t="s">
        <v>547</v>
      </c>
      <c r="F13" s="20">
        <v>24624.97</v>
      </c>
      <c r="G13" s="11"/>
    </row>
    <row r="14" spans="1:7" ht="21.95" customHeight="1" x14ac:dyDescent="0.25">
      <c r="A14" s="11" t="s">
        <v>551</v>
      </c>
      <c r="B14" s="14" t="s">
        <v>548</v>
      </c>
      <c r="C14" s="14" t="s">
        <v>547</v>
      </c>
      <c r="D14" s="84"/>
      <c r="E14" s="84" t="s">
        <v>547</v>
      </c>
      <c r="F14" s="20">
        <v>4440</v>
      </c>
      <c r="G14" s="11"/>
    </row>
    <row r="16" spans="1:7" x14ac:dyDescent="0.25">
      <c r="A16" s="13" t="s">
        <v>6</v>
      </c>
    </row>
  </sheetData>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5"/>
  <sheetViews>
    <sheetView showGridLines="0" zoomScale="93" zoomScaleNormal="93" workbookViewId="0">
      <selection activeCell="E7" sqref="D7:E7"/>
    </sheetView>
  </sheetViews>
  <sheetFormatPr baseColWidth="10" defaultRowHeight="15" x14ac:dyDescent="0.25"/>
  <cols>
    <col min="1" max="1" width="57.5703125" style="2" customWidth="1"/>
    <col min="2" max="2" width="22.42578125" style="2" customWidth="1"/>
    <col min="3" max="3" width="16.7109375" style="2" customWidth="1"/>
    <col min="4" max="4" width="31.5703125" style="5" customWidth="1"/>
    <col min="5" max="5" width="42" style="2" customWidth="1"/>
    <col min="6" max="6" width="19.42578125" style="2" customWidth="1"/>
    <col min="7" max="7" width="33.85546875" style="2" customWidth="1"/>
    <col min="8" max="16384" width="11.42578125" style="2"/>
  </cols>
  <sheetData>
    <row r="2" spans="1:7" x14ac:dyDescent="0.25">
      <c r="A2" s="6" t="s">
        <v>32</v>
      </c>
    </row>
    <row r="3" spans="1:7" x14ac:dyDescent="0.25">
      <c r="A3" s="1" t="s">
        <v>0</v>
      </c>
      <c r="G3" s="4" t="s">
        <v>1</v>
      </c>
    </row>
    <row r="4" spans="1:7" x14ac:dyDescent="0.25">
      <c r="A4" s="3" t="s">
        <v>33</v>
      </c>
    </row>
    <row r="5" spans="1:7" x14ac:dyDescent="0.25">
      <c r="A5" s="1"/>
    </row>
    <row r="6" spans="1:7" ht="45.75" customHeight="1" x14ac:dyDescent="0.25">
      <c r="A6" s="9" t="s">
        <v>8</v>
      </c>
      <c r="B6" s="10" t="s">
        <v>4</v>
      </c>
      <c r="C6" s="10" t="s">
        <v>7</v>
      </c>
      <c r="D6" s="10" t="s">
        <v>5</v>
      </c>
      <c r="E6" s="9" t="s">
        <v>2</v>
      </c>
      <c r="F6" s="9" t="s">
        <v>3</v>
      </c>
      <c r="G6" s="9" t="s">
        <v>125</v>
      </c>
    </row>
    <row r="7" spans="1:7" ht="24.95" customHeight="1" x14ac:dyDescent="0.25">
      <c r="A7" s="11" t="s">
        <v>9</v>
      </c>
      <c r="B7" s="14" t="s">
        <v>10</v>
      </c>
      <c r="C7" s="14" t="s">
        <v>11</v>
      </c>
      <c r="D7" s="186" t="s">
        <v>22</v>
      </c>
      <c r="E7" s="15" t="s">
        <v>2411</v>
      </c>
      <c r="F7" s="39">
        <v>523510.19</v>
      </c>
      <c r="G7" s="11"/>
    </row>
    <row r="8" spans="1:7" ht="27.75" customHeight="1" x14ac:dyDescent="0.25">
      <c r="A8" s="12" t="s">
        <v>29</v>
      </c>
      <c r="B8" s="14" t="s">
        <v>10</v>
      </c>
      <c r="C8" s="14" t="s">
        <v>12</v>
      </c>
      <c r="D8" s="186" t="s">
        <v>13</v>
      </c>
      <c r="E8" s="16" t="s">
        <v>2412</v>
      </c>
      <c r="F8" s="39">
        <v>954674.69</v>
      </c>
      <c r="G8" s="11"/>
    </row>
    <row r="9" spans="1:7" ht="24.95" customHeight="1" x14ac:dyDescent="0.25">
      <c r="A9" s="11" t="s">
        <v>16</v>
      </c>
      <c r="B9" s="14" t="s">
        <v>10</v>
      </c>
      <c r="C9" s="15" t="s">
        <v>26</v>
      </c>
      <c r="D9" s="15" t="s">
        <v>19</v>
      </c>
      <c r="E9" s="186" t="s">
        <v>23</v>
      </c>
      <c r="F9" s="39">
        <v>713639</v>
      </c>
      <c r="G9" s="11"/>
    </row>
    <row r="10" spans="1:7" ht="24.95" customHeight="1" x14ac:dyDescent="0.25">
      <c r="A10" s="11" t="s">
        <v>25</v>
      </c>
      <c r="B10" s="14" t="s">
        <v>28</v>
      </c>
      <c r="C10" s="15"/>
      <c r="D10" s="17" t="s">
        <v>27</v>
      </c>
      <c r="E10" s="186"/>
      <c r="F10" s="39">
        <v>675634.46</v>
      </c>
      <c r="G10" s="11"/>
    </row>
    <row r="11" spans="1:7" ht="33" customHeight="1" x14ac:dyDescent="0.25">
      <c r="A11" s="11" t="s">
        <v>24</v>
      </c>
      <c r="B11" s="186" t="s">
        <v>20</v>
      </c>
      <c r="C11" s="15"/>
      <c r="D11" s="15" t="s">
        <v>19</v>
      </c>
      <c r="E11" s="186" t="s">
        <v>21</v>
      </c>
      <c r="F11" s="39">
        <v>3179</v>
      </c>
      <c r="G11" s="11"/>
    </row>
    <row r="12" spans="1:7" ht="31.5" customHeight="1" x14ac:dyDescent="0.25">
      <c r="A12" s="12" t="s">
        <v>17</v>
      </c>
      <c r="B12" s="14" t="s">
        <v>10</v>
      </c>
      <c r="C12" s="14" t="s">
        <v>18</v>
      </c>
      <c r="D12" s="18">
        <v>0.1</v>
      </c>
      <c r="E12" s="187"/>
      <c r="F12" s="39">
        <v>148236.18</v>
      </c>
      <c r="G12" s="11"/>
    </row>
    <row r="13" spans="1:7" ht="31.5" customHeight="1" x14ac:dyDescent="0.25">
      <c r="A13" s="11" t="s">
        <v>14</v>
      </c>
      <c r="B13" s="15" t="s">
        <v>30</v>
      </c>
      <c r="C13" s="186" t="s">
        <v>15</v>
      </c>
      <c r="D13" s="19">
        <v>3.0000000000000001E-3</v>
      </c>
      <c r="E13" s="186" t="s">
        <v>31</v>
      </c>
      <c r="F13" s="39">
        <v>12273.94</v>
      </c>
      <c r="G13" s="11"/>
    </row>
    <row r="15" spans="1:7" x14ac:dyDescent="0.25">
      <c r="A15" s="13" t="s">
        <v>6</v>
      </c>
    </row>
  </sheetData>
  <pageMargins left="0.70866141732283472" right="0.70866141732283472" top="0.74803149606299213" bottom="0.74803149606299213" header="0.31496062992125984" footer="0.31496062992125984"/>
  <pageSetup paperSize="9" scale="58" orientation="landscape" r:id="rId1"/>
  <ignoredErrors>
    <ignoredError sqref="D10"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4"/>
  <sheetViews>
    <sheetView showGridLines="0" zoomScale="95" zoomScaleNormal="95" workbookViewId="0">
      <selection activeCell="D7" sqref="D7:E7"/>
    </sheetView>
  </sheetViews>
  <sheetFormatPr baseColWidth="10" defaultRowHeight="15" x14ac:dyDescent="0.25"/>
  <cols>
    <col min="1" max="1" width="81.28515625" style="2" customWidth="1"/>
    <col min="2" max="2" width="16.7109375" style="2" customWidth="1"/>
    <col min="3" max="3" width="18.7109375" style="2" customWidth="1"/>
    <col min="4" max="4" width="13.28515625" style="2" customWidth="1"/>
    <col min="5" max="5" width="14.42578125" style="2" customWidth="1"/>
    <col min="6" max="6" width="21" style="2" customWidth="1"/>
    <col min="7" max="7" width="46" style="2" customWidth="1"/>
    <col min="8" max="16384" width="11.42578125" style="2"/>
  </cols>
  <sheetData>
    <row r="2" spans="1:7" x14ac:dyDescent="0.25">
      <c r="A2" s="6" t="s">
        <v>419</v>
      </c>
      <c r="G2" s="48"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0.100000000000001" customHeight="1" x14ac:dyDescent="0.25">
      <c r="A7" s="52" t="s">
        <v>144</v>
      </c>
      <c r="B7" s="11" t="s">
        <v>202</v>
      </c>
      <c r="C7" s="11" t="s">
        <v>203</v>
      </c>
      <c r="D7" s="11">
        <v>1.175</v>
      </c>
      <c r="E7" s="11"/>
      <c r="F7" s="20">
        <v>1722062.85</v>
      </c>
      <c r="G7" s="11"/>
    </row>
    <row r="8" spans="1:7" ht="20.100000000000001" customHeight="1" x14ac:dyDescent="0.25">
      <c r="A8" s="53" t="s">
        <v>2415</v>
      </c>
      <c r="B8" s="11" t="s">
        <v>145</v>
      </c>
      <c r="C8" s="11" t="s">
        <v>204</v>
      </c>
      <c r="D8" s="11">
        <v>1.2</v>
      </c>
      <c r="E8" s="11"/>
      <c r="F8" s="20">
        <v>1526906.24</v>
      </c>
      <c r="G8" s="11"/>
    </row>
    <row r="9" spans="1:7" ht="20.100000000000001" customHeight="1" x14ac:dyDescent="0.25">
      <c r="A9" s="11" t="s">
        <v>205</v>
      </c>
      <c r="B9" s="11" t="s">
        <v>202</v>
      </c>
      <c r="C9" s="11" t="s">
        <v>206</v>
      </c>
      <c r="D9" s="11">
        <v>0.93</v>
      </c>
      <c r="E9" s="11"/>
      <c r="F9" s="20">
        <v>916727.17</v>
      </c>
      <c r="G9" s="11"/>
    </row>
    <row r="10" spans="1:7" ht="20.100000000000001" customHeight="1" x14ac:dyDescent="0.25">
      <c r="A10" s="11" t="s">
        <v>207</v>
      </c>
      <c r="B10" s="206" t="s">
        <v>1757</v>
      </c>
      <c r="C10" s="26"/>
      <c r="D10" s="26"/>
      <c r="E10" s="26"/>
      <c r="F10" s="20">
        <v>368530.17</v>
      </c>
      <c r="G10" s="11" t="s">
        <v>208</v>
      </c>
    </row>
    <row r="11" spans="1:7" ht="20.100000000000001" customHeight="1" x14ac:dyDescent="0.25">
      <c r="A11" s="11" t="s">
        <v>209</v>
      </c>
      <c r="B11" s="206" t="s">
        <v>1757</v>
      </c>
      <c r="C11" s="26"/>
      <c r="D11" s="26"/>
      <c r="E11" s="26"/>
      <c r="F11" s="20">
        <v>152370</v>
      </c>
      <c r="G11" s="11" t="s">
        <v>208</v>
      </c>
    </row>
    <row r="12" spans="1:7" ht="20.100000000000001" customHeight="1" x14ac:dyDescent="0.25">
      <c r="A12" s="11" t="s">
        <v>210</v>
      </c>
      <c r="B12" s="206" t="s">
        <v>1757</v>
      </c>
      <c r="C12" s="26"/>
      <c r="D12" s="26"/>
      <c r="E12" s="26"/>
      <c r="F12" s="20">
        <v>329112</v>
      </c>
      <c r="G12" s="11" t="s">
        <v>208</v>
      </c>
    </row>
    <row r="13" spans="1:7" ht="20.100000000000001" customHeight="1" x14ac:dyDescent="0.25">
      <c r="A13" s="11" t="s">
        <v>211</v>
      </c>
      <c r="B13" s="206" t="s">
        <v>1757</v>
      </c>
      <c r="C13" s="26"/>
      <c r="D13" s="26"/>
      <c r="E13" s="26"/>
      <c r="F13" s="20">
        <v>30</v>
      </c>
      <c r="G13" s="11" t="s">
        <v>208</v>
      </c>
    </row>
    <row r="14" spans="1:7" ht="20.100000000000001" customHeight="1" x14ac:dyDescent="0.25">
      <c r="A14" s="11" t="s">
        <v>212</v>
      </c>
      <c r="B14" s="206" t="s">
        <v>1757</v>
      </c>
      <c r="C14" s="26"/>
      <c r="D14" s="26"/>
      <c r="E14" s="26"/>
      <c r="F14" s="20">
        <v>23200</v>
      </c>
      <c r="G14" s="11" t="s">
        <v>208</v>
      </c>
    </row>
    <row r="15" spans="1:7" ht="20.100000000000001" customHeight="1" x14ac:dyDescent="0.25">
      <c r="A15" s="11" t="s">
        <v>213</v>
      </c>
      <c r="B15" s="206" t="s">
        <v>1757</v>
      </c>
      <c r="C15" s="26"/>
      <c r="D15" s="26"/>
      <c r="E15" s="26"/>
      <c r="F15" s="20">
        <v>10050</v>
      </c>
      <c r="G15" s="11" t="s">
        <v>208</v>
      </c>
    </row>
    <row r="16" spans="1:7" ht="20.100000000000001" customHeight="1" x14ac:dyDescent="0.25">
      <c r="A16" s="11" t="s">
        <v>214</v>
      </c>
      <c r="B16" s="206" t="s">
        <v>1757</v>
      </c>
      <c r="C16" s="26"/>
      <c r="D16" s="26"/>
      <c r="E16" s="26"/>
      <c r="F16" s="20">
        <v>1346931.73</v>
      </c>
      <c r="G16" s="11" t="s">
        <v>208</v>
      </c>
    </row>
    <row r="17" spans="1:7" ht="20.100000000000001" customHeight="1" x14ac:dyDescent="0.25">
      <c r="A17" s="11" t="s">
        <v>215</v>
      </c>
      <c r="B17" s="206" t="s">
        <v>1757</v>
      </c>
      <c r="C17" s="26"/>
      <c r="D17" s="26"/>
      <c r="E17" s="26"/>
      <c r="F17" s="20">
        <v>21554</v>
      </c>
      <c r="G17" s="11" t="s">
        <v>208</v>
      </c>
    </row>
    <row r="18" spans="1:7" ht="20.100000000000001" customHeight="1" x14ac:dyDescent="0.25">
      <c r="A18" s="11" t="s">
        <v>216</v>
      </c>
      <c r="B18" s="206" t="s">
        <v>1757</v>
      </c>
      <c r="C18" s="26"/>
      <c r="D18" s="26"/>
      <c r="E18" s="26"/>
      <c r="F18" s="20">
        <v>251488.55</v>
      </c>
      <c r="G18" s="11" t="s">
        <v>208</v>
      </c>
    </row>
    <row r="19" spans="1:7" ht="20.100000000000001" customHeight="1" x14ac:dyDescent="0.25">
      <c r="A19" s="11" t="s">
        <v>217</v>
      </c>
      <c r="B19" s="206" t="s">
        <v>1757</v>
      </c>
      <c r="C19" s="26" t="s">
        <v>218</v>
      </c>
      <c r="D19" s="26">
        <v>10</v>
      </c>
      <c r="E19" s="26"/>
      <c r="F19" s="20">
        <v>351882.97</v>
      </c>
      <c r="G19" s="11" t="s">
        <v>208</v>
      </c>
    </row>
    <row r="20" spans="1:7" ht="20.100000000000001" customHeight="1" x14ac:dyDescent="0.25">
      <c r="A20" s="11" t="s">
        <v>219</v>
      </c>
      <c r="B20" s="206" t="s">
        <v>1757</v>
      </c>
      <c r="C20" s="26"/>
      <c r="D20" s="26"/>
      <c r="E20" s="26"/>
      <c r="F20" s="20">
        <v>55552.14</v>
      </c>
      <c r="G20" s="11" t="s">
        <v>208</v>
      </c>
    </row>
    <row r="21" spans="1:7" ht="20.100000000000001" customHeight="1" x14ac:dyDescent="0.25">
      <c r="A21" s="11" t="s">
        <v>220</v>
      </c>
      <c r="B21" s="206" t="s">
        <v>1757</v>
      </c>
      <c r="C21" s="26"/>
      <c r="D21" s="26"/>
      <c r="E21" s="26"/>
      <c r="F21" s="20">
        <v>45032</v>
      </c>
      <c r="G21" s="11" t="s">
        <v>208</v>
      </c>
    </row>
    <row r="22" spans="1:7" ht="20.100000000000001" customHeight="1" x14ac:dyDescent="0.25">
      <c r="A22" s="11" t="s">
        <v>221</v>
      </c>
      <c r="B22" s="11" t="s">
        <v>145</v>
      </c>
      <c r="C22" s="11" t="s">
        <v>222</v>
      </c>
      <c r="D22" s="11">
        <v>16</v>
      </c>
      <c r="E22" s="11"/>
      <c r="F22" s="20">
        <v>2181147.91</v>
      </c>
      <c r="G22" s="11"/>
    </row>
    <row r="23" spans="1:7" x14ac:dyDescent="0.25">
      <c r="F23" s="32"/>
    </row>
    <row r="24" spans="1:7" x14ac:dyDescent="0.25">
      <c r="A24" s="13" t="s">
        <v>6</v>
      </c>
    </row>
  </sheetData>
  <pageMargins left="0.70866141732283472" right="0.70866141732283472" top="0.74803149606299213" bottom="0.74803149606299213" header="0.31496062992125984" footer="0.31496062992125984"/>
  <pageSetup paperSize="9" scale="61"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zoomScale="95" zoomScaleNormal="95" workbookViewId="0">
      <selection activeCell="E8" sqref="D8:E8"/>
    </sheetView>
  </sheetViews>
  <sheetFormatPr baseColWidth="10" defaultRowHeight="15" x14ac:dyDescent="0.25"/>
  <cols>
    <col min="1" max="1" width="77.140625" style="2" customWidth="1"/>
    <col min="2" max="3" width="18.42578125" style="2" customWidth="1"/>
    <col min="4" max="4" width="20.42578125" style="2" customWidth="1"/>
    <col min="5" max="5" width="14.42578125" style="2" customWidth="1"/>
    <col min="6" max="6" width="21" style="2" customWidth="1"/>
    <col min="7" max="7" width="49.140625" style="2" customWidth="1"/>
    <col min="8" max="16384" width="11.42578125" style="2"/>
  </cols>
  <sheetData>
    <row r="1" spans="1:7" x14ac:dyDescent="0.25">
      <c r="A1" s="1"/>
      <c r="G1" s="4" t="s">
        <v>1</v>
      </c>
    </row>
    <row r="2" spans="1:7" x14ac:dyDescent="0.25">
      <c r="A2" s="6" t="s">
        <v>2284</v>
      </c>
    </row>
    <row r="3" spans="1:7" x14ac:dyDescent="0.25">
      <c r="A3" s="1" t="s">
        <v>0</v>
      </c>
    </row>
    <row r="4" spans="1:7" x14ac:dyDescent="0.25">
      <c r="A4" s="3" t="s">
        <v>33</v>
      </c>
    </row>
    <row r="5" spans="1:7" x14ac:dyDescent="0.25">
      <c r="A5" s="3"/>
    </row>
    <row r="6" spans="1:7" ht="45.75" customHeight="1" x14ac:dyDescent="0.25">
      <c r="A6" s="9" t="s">
        <v>8</v>
      </c>
      <c r="B6" s="10" t="s">
        <v>4</v>
      </c>
      <c r="C6" s="10" t="s">
        <v>7</v>
      </c>
      <c r="D6" s="10" t="s">
        <v>5</v>
      </c>
      <c r="E6" s="9" t="s">
        <v>2</v>
      </c>
      <c r="F6" s="9" t="s">
        <v>3</v>
      </c>
      <c r="G6" s="9" t="s">
        <v>125</v>
      </c>
    </row>
    <row r="7" spans="1:7" x14ac:dyDescent="0.25">
      <c r="A7" s="50" t="s">
        <v>2283</v>
      </c>
      <c r="B7" s="11"/>
      <c r="C7" s="11"/>
      <c r="D7" s="11"/>
      <c r="E7" s="11"/>
      <c r="F7" s="11"/>
      <c r="G7" s="11"/>
    </row>
    <row r="8" spans="1:7" ht="15.75" x14ac:dyDescent="0.25">
      <c r="A8" s="11" t="s">
        <v>1263</v>
      </c>
      <c r="B8" s="11" t="s">
        <v>1157</v>
      </c>
      <c r="C8" s="11" t="s">
        <v>126</v>
      </c>
      <c r="D8" s="11" t="s">
        <v>2220</v>
      </c>
      <c r="E8" s="11" t="s">
        <v>2221</v>
      </c>
      <c r="F8" s="20">
        <v>2119952.58</v>
      </c>
      <c r="G8" s="11" t="s">
        <v>2222</v>
      </c>
    </row>
    <row r="9" spans="1:7" ht="15.75" x14ac:dyDescent="0.25">
      <c r="A9" s="11" t="s">
        <v>2223</v>
      </c>
      <c r="B9" s="11" t="s">
        <v>1157</v>
      </c>
      <c r="C9" s="11" t="s">
        <v>2224</v>
      </c>
      <c r="D9" s="11" t="s">
        <v>2220</v>
      </c>
      <c r="E9" s="11" t="s">
        <v>2221</v>
      </c>
      <c r="F9" s="20">
        <v>8412984.7200000007</v>
      </c>
      <c r="G9" s="11" t="s">
        <v>2225</v>
      </c>
    </row>
    <row r="10" spans="1:7" ht="15.75" x14ac:dyDescent="0.25">
      <c r="A10" s="11" t="s">
        <v>273</v>
      </c>
      <c r="B10" s="11" t="s">
        <v>1157</v>
      </c>
      <c r="C10" s="11" t="s">
        <v>2226</v>
      </c>
      <c r="D10" s="11" t="s">
        <v>2220</v>
      </c>
      <c r="E10" s="11" t="s">
        <v>2221</v>
      </c>
      <c r="F10" s="20">
        <v>3163555.56</v>
      </c>
      <c r="G10" s="11" t="s">
        <v>2227</v>
      </c>
    </row>
    <row r="11" spans="1:7" ht="15.75" x14ac:dyDescent="0.25">
      <c r="A11" s="11" t="s">
        <v>872</v>
      </c>
      <c r="B11" s="11" t="s">
        <v>1157</v>
      </c>
      <c r="C11" s="11" t="s">
        <v>130</v>
      </c>
      <c r="D11" s="11" t="s">
        <v>2220</v>
      </c>
      <c r="E11" s="11" t="s">
        <v>2228</v>
      </c>
      <c r="F11" s="20">
        <v>4998274.3099999996</v>
      </c>
      <c r="G11" s="11"/>
    </row>
    <row r="12" spans="1:7" ht="15.75" x14ac:dyDescent="0.25">
      <c r="A12" s="11" t="s">
        <v>2229</v>
      </c>
      <c r="B12" s="11" t="s">
        <v>1157</v>
      </c>
      <c r="C12" s="11" t="s">
        <v>126</v>
      </c>
      <c r="D12" s="11" t="s">
        <v>2220</v>
      </c>
      <c r="E12" s="11" t="s">
        <v>2221</v>
      </c>
      <c r="F12" s="20">
        <v>359489.34</v>
      </c>
      <c r="G12" s="11"/>
    </row>
    <row r="13" spans="1:7" ht="15.75" x14ac:dyDescent="0.25">
      <c r="A13" s="11"/>
      <c r="B13" s="11"/>
      <c r="C13" s="11"/>
      <c r="D13" s="11"/>
      <c r="E13" s="11"/>
      <c r="F13" s="20"/>
      <c r="G13" s="11"/>
    </row>
    <row r="14" spans="1:7" ht="15.75" x14ac:dyDescent="0.25">
      <c r="A14" s="50" t="s">
        <v>1380</v>
      </c>
      <c r="B14" s="11"/>
      <c r="C14" s="11"/>
      <c r="D14" s="11"/>
      <c r="E14" s="11"/>
      <c r="F14" s="20"/>
      <c r="G14" s="11"/>
    </row>
    <row r="15" spans="1:7" ht="15.75" x14ac:dyDescent="0.25">
      <c r="A15" s="11" t="s">
        <v>302</v>
      </c>
      <c r="B15" s="11" t="s">
        <v>2230</v>
      </c>
      <c r="C15" s="11" t="s">
        <v>1174</v>
      </c>
      <c r="D15" s="11"/>
      <c r="E15" s="11"/>
      <c r="F15" s="20">
        <v>549145.61</v>
      </c>
      <c r="G15" s="11" t="s">
        <v>2231</v>
      </c>
    </row>
    <row r="16" spans="1:7" ht="15.75" x14ac:dyDescent="0.25">
      <c r="A16" s="11" t="s">
        <v>2232</v>
      </c>
      <c r="B16" s="11" t="s">
        <v>2233</v>
      </c>
      <c r="C16" s="11" t="s">
        <v>2234</v>
      </c>
      <c r="D16" s="11"/>
      <c r="E16" s="11"/>
      <c r="F16" s="20">
        <v>152175.46</v>
      </c>
      <c r="G16" s="11"/>
    </row>
    <row r="17" spans="1:7" ht="15.75" x14ac:dyDescent="0.25">
      <c r="A17" s="11" t="s">
        <v>162</v>
      </c>
      <c r="B17" s="11" t="s">
        <v>1157</v>
      </c>
      <c r="C17" s="11" t="s">
        <v>414</v>
      </c>
      <c r="D17" s="11"/>
      <c r="E17" s="11"/>
      <c r="F17" s="20">
        <v>755036.66</v>
      </c>
      <c r="G17" s="11" t="s">
        <v>2235</v>
      </c>
    </row>
    <row r="18" spans="1:7" ht="15.75" x14ac:dyDescent="0.25">
      <c r="A18" s="11" t="s">
        <v>867</v>
      </c>
      <c r="B18" s="11" t="s">
        <v>1157</v>
      </c>
      <c r="C18" s="11" t="s">
        <v>780</v>
      </c>
      <c r="D18" s="11" t="s">
        <v>2236</v>
      </c>
      <c r="E18" s="11"/>
      <c r="F18" s="20">
        <v>1427899.73</v>
      </c>
      <c r="G18" s="11"/>
    </row>
    <row r="19" spans="1:7" ht="15.75" x14ac:dyDescent="0.25">
      <c r="A19" s="11" t="s">
        <v>2237</v>
      </c>
      <c r="B19" s="11" t="s">
        <v>1157</v>
      </c>
      <c r="C19" s="11" t="s">
        <v>2238</v>
      </c>
      <c r="D19" s="25">
        <v>0.03</v>
      </c>
      <c r="E19" s="11"/>
      <c r="F19" s="20">
        <v>46603.23</v>
      </c>
      <c r="G19" s="11"/>
    </row>
    <row r="20" spans="1:7" ht="15.75" x14ac:dyDescent="0.25">
      <c r="A20" s="11" t="s">
        <v>2239</v>
      </c>
      <c r="B20" s="11" t="s">
        <v>1157</v>
      </c>
      <c r="C20" s="11" t="s">
        <v>2163</v>
      </c>
      <c r="D20" s="11" t="s">
        <v>2240</v>
      </c>
      <c r="E20" s="11"/>
      <c r="F20" s="20">
        <v>1238699.8999999999</v>
      </c>
      <c r="G20" s="11" t="s">
        <v>2241</v>
      </c>
    </row>
    <row r="21" spans="1:7" ht="15.75" x14ac:dyDescent="0.25">
      <c r="A21" s="11" t="s">
        <v>2242</v>
      </c>
      <c r="B21" s="11" t="s">
        <v>1383</v>
      </c>
      <c r="C21" s="11"/>
      <c r="D21" s="11" t="s">
        <v>2220</v>
      </c>
      <c r="E21" s="292">
        <v>80000</v>
      </c>
      <c r="F21" s="20">
        <v>101000</v>
      </c>
      <c r="G21" s="11"/>
    </row>
    <row r="22" spans="1:7" ht="15.75" x14ac:dyDescent="0.25">
      <c r="A22" s="11" t="s">
        <v>2243</v>
      </c>
      <c r="B22" s="11"/>
      <c r="C22" s="11"/>
      <c r="D22" s="11" t="s">
        <v>2240</v>
      </c>
      <c r="E22" s="11"/>
      <c r="F22" s="20">
        <v>421350.17</v>
      </c>
      <c r="G22" s="11" t="s">
        <v>2244</v>
      </c>
    </row>
    <row r="23" spans="1:7" ht="15.75" x14ac:dyDescent="0.25">
      <c r="A23" s="11"/>
      <c r="B23" s="11"/>
      <c r="C23" s="11"/>
      <c r="D23" s="11"/>
      <c r="E23" s="11"/>
      <c r="F23" s="20"/>
      <c r="G23" s="11"/>
    </row>
    <row r="24" spans="1:7" ht="15.75" x14ac:dyDescent="0.25">
      <c r="A24" s="50" t="s">
        <v>2245</v>
      </c>
      <c r="B24" s="11"/>
      <c r="C24" s="11"/>
      <c r="D24" s="11"/>
      <c r="E24" s="11"/>
      <c r="F24" s="20"/>
      <c r="G24" s="11"/>
    </row>
    <row r="25" spans="1:7" ht="15.75" x14ac:dyDescent="0.25">
      <c r="A25" s="11" t="s">
        <v>2246</v>
      </c>
      <c r="B25" s="11" t="s">
        <v>1157</v>
      </c>
      <c r="C25" s="11" t="s">
        <v>2247</v>
      </c>
      <c r="D25" s="25">
        <v>0.1</v>
      </c>
      <c r="E25" s="11"/>
      <c r="F25" s="20">
        <v>1144170.02</v>
      </c>
      <c r="G25" s="11" t="s">
        <v>2248</v>
      </c>
    </row>
    <row r="26" spans="1:7" x14ac:dyDescent="0.25">
      <c r="A26" s="13"/>
      <c r="B26" s="13"/>
      <c r="C26" s="13"/>
      <c r="D26" s="13"/>
      <c r="E26" s="13"/>
      <c r="F26" s="13"/>
      <c r="G26" s="13"/>
    </row>
    <row r="27" spans="1:7" x14ac:dyDescent="0.25">
      <c r="A27" s="13" t="s">
        <v>6</v>
      </c>
      <c r="B27" s="13"/>
      <c r="C27" s="13"/>
      <c r="D27" s="13"/>
      <c r="E27" s="13"/>
      <c r="F27" s="13"/>
      <c r="G27" s="13"/>
    </row>
  </sheetData>
  <pageMargins left="0.70866141732283472" right="0.70866141732283472" top="0.74803149606299213" bottom="0.74803149606299213" header="0.31496062992125984" footer="0.31496062992125984"/>
  <pageSetup paperSize="9" scale="59" orientation="landscape" verticalDpi="4294967295"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3"/>
  <sheetViews>
    <sheetView showGridLines="0" topLeftCell="A28" zoomScale="95" zoomScaleNormal="95" workbookViewId="0">
      <selection activeCell="D7" sqref="D7:E7"/>
    </sheetView>
  </sheetViews>
  <sheetFormatPr baseColWidth="10" defaultRowHeight="15" x14ac:dyDescent="0.25"/>
  <cols>
    <col min="1" max="1" width="57" style="2" customWidth="1"/>
    <col min="2" max="2" width="18.42578125" style="2" customWidth="1"/>
    <col min="3" max="3" width="21.140625" style="2" customWidth="1"/>
    <col min="4" max="5" width="15.140625" style="2" customWidth="1"/>
    <col min="6" max="6" width="21" style="2" customWidth="1"/>
    <col min="7" max="7" width="39.85546875" style="2" customWidth="1"/>
    <col min="8" max="16384" width="11.42578125" style="2"/>
  </cols>
  <sheetData>
    <row r="2" spans="1:7" x14ac:dyDescent="0.25">
      <c r="A2" s="6" t="s">
        <v>799</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475</v>
      </c>
    </row>
    <row r="7" spans="1:7" ht="20.100000000000001" customHeight="1" x14ac:dyDescent="0.25">
      <c r="A7" s="26" t="s">
        <v>144</v>
      </c>
      <c r="B7" s="26" t="s">
        <v>145</v>
      </c>
      <c r="C7" s="26" t="s">
        <v>506</v>
      </c>
      <c r="D7" s="26" t="s">
        <v>728</v>
      </c>
      <c r="E7" s="26" t="s">
        <v>729</v>
      </c>
      <c r="F7" s="39">
        <f>8434851.22+1601307.12+387141.97</f>
        <v>10423300.310000001</v>
      </c>
      <c r="G7" s="26"/>
    </row>
    <row r="8" spans="1:7" ht="20.100000000000001" customHeight="1" x14ac:dyDescent="0.25">
      <c r="A8" s="26" t="s">
        <v>507</v>
      </c>
      <c r="B8" s="26" t="s">
        <v>145</v>
      </c>
      <c r="C8" s="26" t="s">
        <v>508</v>
      </c>
      <c r="D8" s="26" t="s">
        <v>730</v>
      </c>
      <c r="E8" s="26" t="s">
        <v>731</v>
      </c>
      <c r="F8" s="39">
        <f>5612038.9+649025.18+264481.67</f>
        <v>6525545.75</v>
      </c>
      <c r="G8" s="26"/>
    </row>
    <row r="9" spans="1:7" ht="20.100000000000001" customHeight="1" x14ac:dyDescent="0.25">
      <c r="A9" s="26" t="s">
        <v>509</v>
      </c>
      <c r="B9" s="26" t="s">
        <v>145</v>
      </c>
      <c r="C9" s="26" t="s">
        <v>732</v>
      </c>
      <c r="D9" s="26">
        <v>1.5</v>
      </c>
      <c r="E9" s="26" t="s">
        <v>733</v>
      </c>
      <c r="F9" s="39">
        <f>28945883.39+449166.62+1194306.31</f>
        <v>30589356.32</v>
      </c>
      <c r="G9" s="26"/>
    </row>
    <row r="10" spans="1:7" ht="20.100000000000001" customHeight="1" x14ac:dyDescent="0.25">
      <c r="A10" s="26" t="s">
        <v>510</v>
      </c>
      <c r="B10" s="26" t="s">
        <v>145</v>
      </c>
      <c r="C10" s="26"/>
      <c r="D10" s="26"/>
      <c r="E10" s="103" t="s">
        <v>734</v>
      </c>
      <c r="F10" s="39">
        <v>24409.98</v>
      </c>
      <c r="G10" s="26"/>
    </row>
    <row r="11" spans="1:7" ht="20.100000000000001" customHeight="1" x14ac:dyDescent="0.25">
      <c r="A11" s="26" t="s">
        <v>511</v>
      </c>
      <c r="B11" s="26" t="s">
        <v>512</v>
      </c>
      <c r="C11" s="26" t="s">
        <v>508</v>
      </c>
      <c r="D11" s="26"/>
      <c r="E11" s="26" t="s">
        <v>735</v>
      </c>
      <c r="F11" s="39">
        <v>36677.660000000003</v>
      </c>
      <c r="G11" s="26"/>
    </row>
    <row r="12" spans="1:7" ht="20.100000000000001" customHeight="1" x14ac:dyDescent="0.25">
      <c r="A12" s="26" t="s">
        <v>513</v>
      </c>
      <c r="B12" s="26" t="s">
        <v>512</v>
      </c>
      <c r="C12" s="26"/>
      <c r="D12" s="26"/>
      <c r="E12" s="26" t="s">
        <v>736</v>
      </c>
      <c r="F12" s="39">
        <v>207110.67</v>
      </c>
      <c r="G12" s="26"/>
    </row>
    <row r="13" spans="1:7" ht="20.100000000000001" customHeight="1" x14ac:dyDescent="0.25">
      <c r="A13" s="26" t="s">
        <v>290</v>
      </c>
      <c r="B13" s="26" t="s">
        <v>252</v>
      </c>
      <c r="C13" s="26" t="s">
        <v>508</v>
      </c>
      <c r="D13" s="26"/>
      <c r="E13" s="26" t="s">
        <v>737</v>
      </c>
      <c r="F13" s="39">
        <v>20374.7</v>
      </c>
      <c r="G13" s="26"/>
    </row>
    <row r="14" spans="1:7" ht="20.100000000000001" customHeight="1" x14ac:dyDescent="0.25">
      <c r="A14" s="26" t="s">
        <v>514</v>
      </c>
      <c r="B14" s="26" t="s">
        <v>515</v>
      </c>
      <c r="C14" s="26"/>
      <c r="D14" s="26"/>
      <c r="E14" s="26" t="s">
        <v>738</v>
      </c>
      <c r="F14" s="39">
        <v>234321.66</v>
      </c>
      <c r="G14" s="26"/>
    </row>
    <row r="15" spans="1:7" ht="20.100000000000001" customHeight="1" x14ac:dyDescent="0.25">
      <c r="A15" s="26" t="s">
        <v>516</v>
      </c>
      <c r="B15" s="26" t="s">
        <v>512</v>
      </c>
      <c r="C15" s="26"/>
      <c r="D15" s="26"/>
      <c r="E15" s="26" t="s">
        <v>739</v>
      </c>
      <c r="F15" s="39">
        <v>5759.14</v>
      </c>
      <c r="G15" s="26"/>
    </row>
    <row r="16" spans="1:7" ht="20.100000000000001" customHeight="1" x14ac:dyDescent="0.25">
      <c r="A16" s="26" t="s">
        <v>517</v>
      </c>
      <c r="B16" s="26" t="s">
        <v>518</v>
      </c>
      <c r="C16" s="26"/>
      <c r="D16" s="26"/>
      <c r="E16" s="26" t="s">
        <v>740</v>
      </c>
      <c r="F16" s="39">
        <v>668477.07999999996</v>
      </c>
      <c r="G16" s="26"/>
    </row>
    <row r="17" spans="1:7" ht="20.100000000000001" customHeight="1" x14ac:dyDescent="0.25">
      <c r="A17" s="26" t="s">
        <v>519</v>
      </c>
      <c r="B17" s="26" t="s">
        <v>520</v>
      </c>
      <c r="C17" s="26"/>
      <c r="D17" s="26"/>
      <c r="E17" s="26" t="s">
        <v>741</v>
      </c>
      <c r="F17" s="39">
        <v>74368.11</v>
      </c>
      <c r="G17" s="26"/>
    </row>
    <row r="18" spans="1:7" ht="20.100000000000001" customHeight="1" x14ac:dyDescent="0.25">
      <c r="A18" s="26" t="s">
        <v>521</v>
      </c>
      <c r="B18" s="26" t="s">
        <v>145</v>
      </c>
      <c r="C18" s="26" t="s">
        <v>742</v>
      </c>
      <c r="D18" s="26" t="s">
        <v>743</v>
      </c>
      <c r="E18" s="26"/>
      <c r="F18" s="39">
        <v>8770493.1500000004</v>
      </c>
      <c r="G18" s="26"/>
    </row>
    <row r="19" spans="1:7" ht="20.100000000000001" customHeight="1" x14ac:dyDescent="0.25">
      <c r="A19" s="26" t="s">
        <v>522</v>
      </c>
      <c r="B19" s="26" t="s">
        <v>523</v>
      </c>
      <c r="C19" s="26"/>
      <c r="D19" s="26"/>
      <c r="E19" s="26"/>
      <c r="F19" s="39">
        <v>2548677.35</v>
      </c>
      <c r="G19" s="26"/>
    </row>
    <row r="20" spans="1:7" ht="20.100000000000001" customHeight="1" x14ac:dyDescent="0.25">
      <c r="A20" s="26" t="s">
        <v>524</v>
      </c>
      <c r="B20" s="26" t="s">
        <v>252</v>
      </c>
      <c r="C20" s="26" t="s">
        <v>525</v>
      </c>
      <c r="D20" s="26"/>
      <c r="E20" s="26" t="s">
        <v>744</v>
      </c>
      <c r="F20" s="39">
        <f>168800.02+110726.77+862195.42</f>
        <v>1141722.21</v>
      </c>
      <c r="G20" s="26" t="s">
        <v>526</v>
      </c>
    </row>
    <row r="21" spans="1:7" ht="20.100000000000001" customHeight="1" x14ac:dyDescent="0.25">
      <c r="A21" s="26" t="s">
        <v>527</v>
      </c>
      <c r="B21" s="26" t="s">
        <v>252</v>
      </c>
      <c r="C21" s="26" t="s">
        <v>508</v>
      </c>
      <c r="D21" s="26"/>
      <c r="E21" s="26" t="s">
        <v>745</v>
      </c>
      <c r="F21" s="39">
        <v>105838.39999999999</v>
      </c>
      <c r="G21" s="26"/>
    </row>
    <row r="22" spans="1:7" ht="20.100000000000001" customHeight="1" x14ac:dyDescent="0.25">
      <c r="A22" s="26" t="s">
        <v>528</v>
      </c>
      <c r="B22" s="26" t="s">
        <v>497</v>
      </c>
      <c r="C22" s="26"/>
      <c r="D22" s="26"/>
      <c r="E22" s="26" t="s">
        <v>746</v>
      </c>
      <c r="F22" s="39">
        <v>196170</v>
      </c>
      <c r="G22" s="26"/>
    </row>
    <row r="23" spans="1:7" ht="20.100000000000001" customHeight="1" x14ac:dyDescent="0.25">
      <c r="A23" s="26" t="s">
        <v>529</v>
      </c>
      <c r="B23" s="26" t="s">
        <v>497</v>
      </c>
      <c r="C23" s="26"/>
      <c r="D23" s="26"/>
      <c r="E23" s="26" t="s">
        <v>747</v>
      </c>
      <c r="F23" s="39">
        <v>488225</v>
      </c>
      <c r="G23" s="26"/>
    </row>
    <row r="24" spans="1:7" ht="20.100000000000001" customHeight="1" x14ac:dyDescent="0.25">
      <c r="A24" s="26" t="s">
        <v>160</v>
      </c>
      <c r="B24" s="26" t="s">
        <v>512</v>
      </c>
      <c r="C24" s="26" t="s">
        <v>748</v>
      </c>
      <c r="D24" s="26" t="s">
        <v>749</v>
      </c>
      <c r="E24" s="26"/>
      <c r="F24" s="39">
        <v>132502.97</v>
      </c>
      <c r="G24" s="26"/>
    </row>
    <row r="25" spans="1:7" ht="20.100000000000001" customHeight="1" x14ac:dyDescent="0.25">
      <c r="A25" s="26" t="s">
        <v>530</v>
      </c>
      <c r="B25" s="26" t="s">
        <v>145</v>
      </c>
      <c r="C25" s="26" t="s">
        <v>750</v>
      </c>
      <c r="D25" s="26"/>
      <c r="E25" s="103" t="s">
        <v>751</v>
      </c>
      <c r="F25" s="39">
        <v>6905.4</v>
      </c>
      <c r="G25" s="26"/>
    </row>
    <row r="26" spans="1:7" ht="20.100000000000001" customHeight="1" x14ac:dyDescent="0.25">
      <c r="A26" s="26" t="s">
        <v>531</v>
      </c>
      <c r="B26" s="26" t="s">
        <v>515</v>
      </c>
      <c r="C26" s="26"/>
      <c r="D26" s="26" t="s">
        <v>752</v>
      </c>
      <c r="E26" s="26" t="s">
        <v>753</v>
      </c>
      <c r="F26" s="39">
        <v>130619.2</v>
      </c>
      <c r="G26" s="26"/>
    </row>
    <row r="27" spans="1:7" ht="20.100000000000001" customHeight="1" x14ac:dyDescent="0.25">
      <c r="A27" s="26" t="s">
        <v>532</v>
      </c>
      <c r="B27" s="26" t="s">
        <v>515</v>
      </c>
      <c r="C27" s="26" t="s">
        <v>754</v>
      </c>
      <c r="D27" s="26"/>
      <c r="E27" s="26"/>
      <c r="F27" s="39">
        <f>1326869.79+429133.34</f>
        <v>1756003.1300000001</v>
      </c>
      <c r="G27" s="26"/>
    </row>
    <row r="28" spans="1:7" ht="20.100000000000001" customHeight="1" x14ac:dyDescent="0.25">
      <c r="A28" s="26" t="s">
        <v>533</v>
      </c>
      <c r="B28" s="26" t="s">
        <v>145</v>
      </c>
      <c r="C28" s="26" t="s">
        <v>755</v>
      </c>
      <c r="D28" s="26">
        <v>10</v>
      </c>
      <c r="E28" s="26"/>
      <c r="F28" s="39">
        <v>3539313.67</v>
      </c>
      <c r="G28" s="26"/>
    </row>
    <row r="29" spans="1:7" ht="20.100000000000001" customHeight="1" x14ac:dyDescent="0.25">
      <c r="A29" s="26" t="s">
        <v>534</v>
      </c>
      <c r="B29" s="26" t="s">
        <v>145</v>
      </c>
      <c r="C29" s="26" t="s">
        <v>756</v>
      </c>
      <c r="D29" s="26">
        <v>21</v>
      </c>
      <c r="E29" s="26"/>
      <c r="F29" s="39">
        <v>1146216.4099999999</v>
      </c>
      <c r="G29" s="26"/>
    </row>
    <row r="30" spans="1:7" ht="20.100000000000001" customHeight="1" x14ac:dyDescent="0.25">
      <c r="A30" s="26" t="s">
        <v>157</v>
      </c>
      <c r="B30" s="26" t="s">
        <v>512</v>
      </c>
      <c r="C30" s="26" t="s">
        <v>757</v>
      </c>
      <c r="D30" s="26">
        <v>0</v>
      </c>
      <c r="E30" s="26" t="s">
        <v>758</v>
      </c>
      <c r="F30" s="39">
        <v>1477772.77</v>
      </c>
      <c r="G30" s="26"/>
    </row>
    <row r="31" spans="1:7" ht="20.100000000000001" customHeight="1" x14ac:dyDescent="0.25">
      <c r="A31" s="26" t="s">
        <v>535</v>
      </c>
      <c r="B31" s="26" t="s">
        <v>512</v>
      </c>
      <c r="C31" s="26" t="s">
        <v>759</v>
      </c>
      <c r="D31" s="26"/>
      <c r="E31" s="26" t="s">
        <v>760</v>
      </c>
      <c r="F31" s="39">
        <v>209929.02</v>
      </c>
      <c r="G31" s="26"/>
    </row>
    <row r="32" spans="1:7" ht="20.100000000000001" customHeight="1" x14ac:dyDescent="0.25">
      <c r="A32" s="26" t="s">
        <v>536</v>
      </c>
      <c r="B32" s="26" t="s">
        <v>145</v>
      </c>
      <c r="C32" s="26" t="s">
        <v>761</v>
      </c>
      <c r="D32" s="26"/>
      <c r="E32" s="26" t="s">
        <v>762</v>
      </c>
      <c r="F32" s="39">
        <v>91673.5</v>
      </c>
      <c r="G32" s="26"/>
    </row>
    <row r="33" spans="1:7" ht="20.100000000000001" customHeight="1" x14ac:dyDescent="0.25">
      <c r="A33" s="26" t="s">
        <v>537</v>
      </c>
      <c r="B33" s="26" t="s">
        <v>145</v>
      </c>
      <c r="C33" s="26"/>
      <c r="D33" s="26"/>
      <c r="E33" s="26" t="s">
        <v>763</v>
      </c>
      <c r="F33" s="39">
        <v>45380</v>
      </c>
      <c r="G33" s="26"/>
    </row>
    <row r="34" spans="1:7" ht="20.100000000000001" customHeight="1" x14ac:dyDescent="0.25">
      <c r="A34" s="26" t="s">
        <v>764</v>
      </c>
      <c r="B34" s="26" t="s">
        <v>512</v>
      </c>
      <c r="C34" s="26"/>
      <c r="D34" s="26"/>
      <c r="E34" s="26" t="s">
        <v>765</v>
      </c>
      <c r="F34" s="39">
        <f>183594.5+1980+24380+1850</f>
        <v>211804.5</v>
      </c>
      <c r="G34" s="26"/>
    </row>
    <row r="35" spans="1:7" ht="20.100000000000001" customHeight="1" x14ac:dyDescent="0.25">
      <c r="A35" s="26" t="s">
        <v>538</v>
      </c>
      <c r="B35" s="26" t="s">
        <v>539</v>
      </c>
      <c r="C35" s="26" t="s">
        <v>766</v>
      </c>
      <c r="D35" s="26"/>
      <c r="E35" s="104" t="s">
        <v>767</v>
      </c>
      <c r="F35" s="39">
        <v>52732</v>
      </c>
      <c r="G35" s="26"/>
    </row>
    <row r="36" spans="1:7" ht="20.100000000000001" customHeight="1" x14ac:dyDescent="0.25">
      <c r="A36" s="26" t="s">
        <v>168</v>
      </c>
      <c r="B36" s="26" t="s">
        <v>512</v>
      </c>
      <c r="C36" s="26" t="s">
        <v>269</v>
      </c>
      <c r="D36" s="26" t="s">
        <v>768</v>
      </c>
      <c r="E36" s="26" t="s">
        <v>769</v>
      </c>
      <c r="F36" s="39">
        <v>7963</v>
      </c>
      <c r="G36" s="26"/>
    </row>
    <row r="37" spans="1:7" ht="20.100000000000001" customHeight="1" x14ac:dyDescent="0.25">
      <c r="A37" s="26" t="s">
        <v>540</v>
      </c>
      <c r="B37" s="26" t="s">
        <v>512</v>
      </c>
      <c r="C37" s="26" t="s">
        <v>145</v>
      </c>
      <c r="D37" s="26">
        <v>2</v>
      </c>
      <c r="E37" s="26"/>
      <c r="F37" s="39">
        <v>264957.56</v>
      </c>
      <c r="G37" s="26"/>
    </row>
    <row r="38" spans="1:7" ht="20.100000000000001" customHeight="1" x14ac:dyDescent="0.25">
      <c r="A38" s="26" t="s">
        <v>541</v>
      </c>
      <c r="B38" s="26" t="s">
        <v>542</v>
      </c>
      <c r="C38" s="26" t="s">
        <v>770</v>
      </c>
      <c r="D38" s="26"/>
      <c r="E38" s="26"/>
      <c r="F38" s="39">
        <v>35627.620000000003</v>
      </c>
      <c r="G38" s="26"/>
    </row>
    <row r="39" spans="1:7" ht="20.100000000000001" customHeight="1" x14ac:dyDescent="0.25">
      <c r="A39" s="26" t="s">
        <v>543</v>
      </c>
      <c r="B39" s="26" t="s">
        <v>145</v>
      </c>
      <c r="C39" s="26" t="s">
        <v>771</v>
      </c>
      <c r="D39" s="26"/>
      <c r="E39" s="105">
        <v>1.2</v>
      </c>
      <c r="F39" s="39">
        <v>21457.5</v>
      </c>
      <c r="G39" s="26"/>
    </row>
    <row r="40" spans="1:7" ht="20.100000000000001" customHeight="1" x14ac:dyDescent="0.25">
      <c r="A40" s="26" t="s">
        <v>544</v>
      </c>
      <c r="B40" s="26" t="s">
        <v>512</v>
      </c>
      <c r="C40" s="26" t="s">
        <v>269</v>
      </c>
      <c r="D40" s="26">
        <v>3</v>
      </c>
      <c r="E40" s="26"/>
      <c r="F40" s="39">
        <v>27860</v>
      </c>
      <c r="G40" s="26"/>
    </row>
    <row r="41" spans="1:7" ht="20.100000000000001" customHeight="1" x14ac:dyDescent="0.25">
      <c r="A41" s="26" t="s">
        <v>545</v>
      </c>
      <c r="B41" s="26" t="s">
        <v>145</v>
      </c>
      <c r="C41" s="26"/>
      <c r="D41" s="26">
        <v>8.6956000000000007</v>
      </c>
      <c r="E41" s="26"/>
      <c r="F41" s="39">
        <v>7155981.5599999996</v>
      </c>
      <c r="G41" s="26"/>
    </row>
    <row r="43" spans="1:7" x14ac:dyDescent="0.25">
      <c r="A43" s="2" t="s">
        <v>6</v>
      </c>
    </row>
  </sheetData>
  <pageMargins left="0.70866141732283472" right="0.70866141732283472" top="0.74803149606299213" bottom="0.74803149606299213" header="0.31496062992125984" footer="0.31496062992125984"/>
  <pageSetup paperSize="9" scale="5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5"/>
  <sheetViews>
    <sheetView showGridLines="0" zoomScale="95" zoomScaleNormal="95" workbookViewId="0">
      <selection activeCell="D7" sqref="D7:E7"/>
    </sheetView>
  </sheetViews>
  <sheetFormatPr baseColWidth="10" defaultRowHeight="15" x14ac:dyDescent="0.25"/>
  <cols>
    <col min="1" max="1" width="77.140625" style="2" customWidth="1"/>
    <col min="2" max="3" width="18.42578125" style="2" customWidth="1"/>
    <col min="4" max="4" width="13.85546875" style="2" customWidth="1"/>
    <col min="5" max="5" width="11.42578125" style="2" customWidth="1"/>
    <col min="6" max="6" width="21" style="2" customWidth="1"/>
    <col min="7" max="7" width="39.85546875" style="2" customWidth="1"/>
    <col min="8" max="16384" width="11.42578125" style="2"/>
  </cols>
  <sheetData>
    <row r="2" spans="1:7" x14ac:dyDescent="0.25">
      <c r="A2" s="6" t="s">
        <v>2481</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1.95" customHeight="1" x14ac:dyDescent="0.25">
      <c r="A7" s="11" t="s">
        <v>144</v>
      </c>
      <c r="B7" s="11" t="s">
        <v>1768</v>
      </c>
      <c r="C7" s="11" t="s">
        <v>2469</v>
      </c>
      <c r="D7" s="11">
        <v>1.2</v>
      </c>
      <c r="E7" s="11"/>
      <c r="F7" s="20">
        <v>3608219.55</v>
      </c>
      <c r="G7" s="29" t="s">
        <v>2470</v>
      </c>
    </row>
    <row r="8" spans="1:7" ht="21.95" customHeight="1" x14ac:dyDescent="0.25">
      <c r="A8" s="11" t="s">
        <v>1225</v>
      </c>
      <c r="B8" s="11" t="s">
        <v>202</v>
      </c>
      <c r="C8" s="11" t="s">
        <v>656</v>
      </c>
      <c r="D8" s="11">
        <v>1.2</v>
      </c>
      <c r="E8" s="11"/>
      <c r="F8" s="20">
        <v>1533003.9</v>
      </c>
      <c r="G8" s="29" t="s">
        <v>2471</v>
      </c>
    </row>
    <row r="9" spans="1:7" ht="21.95" customHeight="1" x14ac:dyDescent="0.25">
      <c r="A9" s="11" t="s">
        <v>2472</v>
      </c>
      <c r="B9" s="11" t="s">
        <v>202</v>
      </c>
      <c r="C9" s="11" t="s">
        <v>2473</v>
      </c>
      <c r="D9" s="11"/>
      <c r="E9" s="24">
        <v>68</v>
      </c>
      <c r="F9" s="20">
        <v>1635582.07</v>
      </c>
      <c r="G9" s="29" t="s">
        <v>2474</v>
      </c>
    </row>
    <row r="10" spans="1:7" ht="21.95" customHeight="1" x14ac:dyDescent="0.25">
      <c r="A10" s="11" t="s">
        <v>157</v>
      </c>
      <c r="B10" s="11" t="s">
        <v>145</v>
      </c>
      <c r="C10" s="11" t="s">
        <v>2475</v>
      </c>
      <c r="D10" s="26"/>
      <c r="E10" s="26"/>
      <c r="F10" s="20">
        <v>566544.68000000005</v>
      </c>
      <c r="G10" s="29" t="s">
        <v>2476</v>
      </c>
    </row>
    <row r="11" spans="1:7" ht="21.95" customHeight="1" x14ac:dyDescent="0.25">
      <c r="A11" s="11" t="s">
        <v>162</v>
      </c>
      <c r="B11" s="11" t="s">
        <v>553</v>
      </c>
      <c r="C11" s="11" t="s">
        <v>553</v>
      </c>
      <c r="D11" s="26"/>
      <c r="E11" s="26"/>
      <c r="F11" s="20">
        <v>663585</v>
      </c>
      <c r="G11" s="29" t="s">
        <v>2477</v>
      </c>
    </row>
    <row r="12" spans="1:7" ht="21.95" customHeight="1" x14ac:dyDescent="0.25">
      <c r="A12" s="11" t="s">
        <v>2478</v>
      </c>
      <c r="B12" s="11" t="s">
        <v>145</v>
      </c>
      <c r="C12" s="11" t="s">
        <v>2479</v>
      </c>
      <c r="D12" s="26"/>
      <c r="E12" s="26"/>
      <c r="F12" s="20">
        <v>141900</v>
      </c>
      <c r="G12" s="29" t="s">
        <v>2480</v>
      </c>
    </row>
    <row r="15" spans="1:7" x14ac:dyDescent="0.25">
      <c r="A15" s="42" t="s">
        <v>6</v>
      </c>
    </row>
  </sheetData>
  <pageMargins left="0.70866141732283472" right="0.70866141732283472" top="0.74803149606299213" bottom="0.74803149606299213" header="0.31496062992125984" footer="0.31496062992125984"/>
  <pageSetup paperSize="9" scale="65"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5"/>
  <sheetViews>
    <sheetView showGridLines="0" workbookViewId="0">
      <pane xSplit="1" ySplit="6" topLeftCell="B28" activePane="bottomRight" state="frozen"/>
      <selection pane="topRight" activeCell="B1" sqref="B1"/>
      <selection pane="bottomLeft" activeCell="A6" sqref="A6"/>
      <selection pane="bottomRight" activeCell="B7" sqref="B7:F7"/>
    </sheetView>
  </sheetViews>
  <sheetFormatPr baseColWidth="10" defaultRowHeight="15" x14ac:dyDescent="0.25"/>
  <cols>
    <col min="1" max="1" width="55.85546875" style="2" customWidth="1"/>
    <col min="2" max="2" width="18.42578125" style="2" customWidth="1"/>
    <col min="3" max="3" width="34.42578125" style="2" customWidth="1"/>
    <col min="4" max="4" width="50.85546875" style="2" customWidth="1"/>
    <col min="5" max="5" width="18.42578125" style="2" customWidth="1"/>
    <col min="6" max="6" width="21" style="2" customWidth="1"/>
    <col min="7" max="7" width="69.5703125" style="2" customWidth="1"/>
    <col min="8" max="16384" width="11.42578125" style="2"/>
  </cols>
  <sheetData>
    <row r="2" spans="1:7" x14ac:dyDescent="0.25">
      <c r="A2" s="6" t="s">
        <v>2810</v>
      </c>
    </row>
    <row r="3" spans="1:7" x14ac:dyDescent="0.25">
      <c r="A3" s="1" t="s">
        <v>0</v>
      </c>
      <c r="G3" s="4" t="s">
        <v>1</v>
      </c>
    </row>
    <row r="4" spans="1:7" x14ac:dyDescent="0.25">
      <c r="A4" s="3" t="s">
        <v>33</v>
      </c>
    </row>
    <row r="6" spans="1:7" ht="45.75" customHeight="1" x14ac:dyDescent="0.25">
      <c r="A6" s="7" t="s">
        <v>8</v>
      </c>
      <c r="B6" s="8" t="s">
        <v>4</v>
      </c>
      <c r="C6" s="8" t="s">
        <v>2811</v>
      </c>
      <c r="D6" s="8" t="s">
        <v>5</v>
      </c>
      <c r="E6" s="7" t="s">
        <v>2</v>
      </c>
      <c r="F6" s="7" t="s">
        <v>3</v>
      </c>
      <c r="G6" s="7" t="s">
        <v>125</v>
      </c>
    </row>
    <row r="7" spans="1:7" ht="35.1" customHeight="1" x14ac:dyDescent="0.25">
      <c r="A7" s="12" t="s">
        <v>144</v>
      </c>
      <c r="B7" s="15" t="s">
        <v>202</v>
      </c>
      <c r="C7" s="15" t="s">
        <v>2812</v>
      </c>
      <c r="D7" s="15" t="s">
        <v>2813</v>
      </c>
      <c r="E7" s="12" t="s">
        <v>2814</v>
      </c>
      <c r="F7" s="447">
        <v>139941281.58000001</v>
      </c>
      <c r="G7" s="12"/>
    </row>
    <row r="8" spans="1:7" ht="35.1" customHeight="1" x14ac:dyDescent="0.25">
      <c r="A8" s="12" t="s">
        <v>486</v>
      </c>
      <c r="B8" s="15" t="s">
        <v>202</v>
      </c>
      <c r="C8" s="15" t="s">
        <v>2812</v>
      </c>
      <c r="D8" s="15" t="s">
        <v>2815</v>
      </c>
      <c r="E8" s="12" t="s">
        <v>2814</v>
      </c>
      <c r="F8" s="447">
        <v>109131868.79000001</v>
      </c>
      <c r="G8" s="12"/>
    </row>
    <row r="9" spans="1:7" ht="35.1" customHeight="1" x14ac:dyDescent="0.25">
      <c r="A9" s="12" t="s">
        <v>149</v>
      </c>
      <c r="B9" s="15" t="s">
        <v>145</v>
      </c>
      <c r="C9" s="15" t="s">
        <v>2816</v>
      </c>
      <c r="D9" s="15" t="s">
        <v>2817</v>
      </c>
      <c r="E9" s="12" t="s">
        <v>2814</v>
      </c>
      <c r="F9" s="447">
        <v>655629776.57000005</v>
      </c>
      <c r="G9" s="12"/>
    </row>
    <row r="10" spans="1:7" ht="101.25" customHeight="1" x14ac:dyDescent="0.25">
      <c r="A10" s="12" t="s">
        <v>2818</v>
      </c>
      <c r="B10" s="448" t="s">
        <v>2819</v>
      </c>
      <c r="C10" s="448" t="s">
        <v>2820</v>
      </c>
      <c r="D10" s="15" t="s">
        <v>2821</v>
      </c>
      <c r="E10" s="12" t="s">
        <v>2814</v>
      </c>
      <c r="F10" s="447">
        <v>126204805.40000001</v>
      </c>
      <c r="G10" s="115" t="s">
        <v>2822</v>
      </c>
    </row>
    <row r="11" spans="1:7" ht="35.1" customHeight="1" x14ac:dyDescent="0.25">
      <c r="A11" s="12" t="s">
        <v>2823</v>
      </c>
      <c r="B11" s="15" t="s">
        <v>202</v>
      </c>
      <c r="C11" s="448" t="s">
        <v>2824</v>
      </c>
      <c r="D11" s="15" t="s">
        <v>2825</v>
      </c>
      <c r="E11" s="12" t="s">
        <v>2814</v>
      </c>
      <c r="F11" s="447">
        <v>25821699.16</v>
      </c>
      <c r="G11" s="449" t="s">
        <v>2826</v>
      </c>
    </row>
    <row r="12" spans="1:7" ht="35.1" customHeight="1" x14ac:dyDescent="0.25">
      <c r="A12" s="12" t="s">
        <v>2827</v>
      </c>
      <c r="B12" s="15" t="s">
        <v>2828</v>
      </c>
      <c r="C12" s="15" t="s">
        <v>2829</v>
      </c>
      <c r="D12" s="15" t="s">
        <v>2814</v>
      </c>
      <c r="E12" s="12" t="s">
        <v>2814</v>
      </c>
      <c r="F12" s="447">
        <v>238567.13</v>
      </c>
      <c r="G12" s="115"/>
    </row>
    <row r="13" spans="1:7" ht="35.1" customHeight="1" x14ac:dyDescent="0.25">
      <c r="A13" s="12" t="s">
        <v>514</v>
      </c>
      <c r="B13" s="15" t="s">
        <v>2828</v>
      </c>
      <c r="C13" s="15" t="s">
        <v>2830</v>
      </c>
      <c r="D13" s="15" t="s">
        <v>2814</v>
      </c>
      <c r="E13" s="12" t="s">
        <v>2831</v>
      </c>
      <c r="F13" s="447">
        <v>18733638.789999999</v>
      </c>
      <c r="G13" s="115"/>
    </row>
    <row r="14" spans="1:7" ht="39.75" customHeight="1" x14ac:dyDescent="0.25">
      <c r="A14" s="12" t="s">
        <v>2832</v>
      </c>
      <c r="B14" s="448" t="s">
        <v>2833</v>
      </c>
      <c r="C14" s="448" t="s">
        <v>2834</v>
      </c>
      <c r="D14" s="15" t="s">
        <v>2814</v>
      </c>
      <c r="E14" s="12" t="s">
        <v>2835</v>
      </c>
      <c r="F14" s="447">
        <v>1367758.06</v>
      </c>
      <c r="G14" s="449" t="s">
        <v>2836</v>
      </c>
    </row>
    <row r="15" spans="1:7" ht="35.1" customHeight="1" x14ac:dyDescent="0.25">
      <c r="A15" s="12" t="s">
        <v>2837</v>
      </c>
      <c r="B15" s="448" t="s">
        <v>2838</v>
      </c>
      <c r="C15" s="15" t="s">
        <v>2814</v>
      </c>
      <c r="D15" s="15" t="s">
        <v>2814</v>
      </c>
      <c r="E15" s="12" t="s">
        <v>2839</v>
      </c>
      <c r="F15" s="447">
        <v>4487570.12</v>
      </c>
      <c r="G15" s="449" t="s">
        <v>2840</v>
      </c>
    </row>
    <row r="16" spans="1:7" ht="35.1" customHeight="1" x14ac:dyDescent="0.25">
      <c r="A16" s="12" t="s">
        <v>164</v>
      </c>
      <c r="B16" s="15" t="s">
        <v>145</v>
      </c>
      <c r="C16" s="15" t="s">
        <v>2841</v>
      </c>
      <c r="D16" s="15" t="s">
        <v>2842</v>
      </c>
      <c r="E16" s="12" t="s">
        <v>2814</v>
      </c>
      <c r="F16" s="447">
        <v>78060275.670000002</v>
      </c>
      <c r="G16" s="115"/>
    </row>
    <row r="17" spans="1:7" ht="35.1" customHeight="1" x14ac:dyDescent="0.25">
      <c r="A17" s="12" t="s">
        <v>2843</v>
      </c>
      <c r="B17" s="15" t="s">
        <v>145</v>
      </c>
      <c r="C17" s="15" t="s">
        <v>2841</v>
      </c>
      <c r="D17" s="450">
        <v>0.08</v>
      </c>
      <c r="E17" s="12" t="s">
        <v>2814</v>
      </c>
      <c r="F17" s="447">
        <v>45404882.82</v>
      </c>
      <c r="G17" s="115"/>
    </row>
    <row r="18" spans="1:7" ht="35.1" customHeight="1" x14ac:dyDescent="0.25">
      <c r="A18" s="12" t="s">
        <v>160</v>
      </c>
      <c r="B18" s="15" t="s">
        <v>2828</v>
      </c>
      <c r="C18" s="15" t="s">
        <v>2844</v>
      </c>
      <c r="D18" s="15" t="s">
        <v>2845</v>
      </c>
      <c r="E18" s="12" t="s">
        <v>2814</v>
      </c>
      <c r="F18" s="447">
        <v>3234451.46</v>
      </c>
      <c r="G18" s="115"/>
    </row>
    <row r="19" spans="1:7" ht="40.5" customHeight="1" x14ac:dyDescent="0.25">
      <c r="A19" s="12" t="s">
        <v>2846</v>
      </c>
      <c r="B19" s="15" t="s">
        <v>2828</v>
      </c>
      <c r="C19" s="15" t="s">
        <v>2847</v>
      </c>
      <c r="D19" s="15" t="s">
        <v>2814</v>
      </c>
      <c r="E19" s="12" t="s">
        <v>2848</v>
      </c>
      <c r="F19" s="447">
        <v>316719.09999999998</v>
      </c>
      <c r="G19" s="115"/>
    </row>
    <row r="20" spans="1:7" ht="38.25" customHeight="1" x14ac:dyDescent="0.25">
      <c r="A20" s="12" t="s">
        <v>2849</v>
      </c>
      <c r="B20" s="15" t="s">
        <v>2828</v>
      </c>
      <c r="C20" s="15" t="s">
        <v>2850</v>
      </c>
      <c r="D20" s="15" t="s">
        <v>2814</v>
      </c>
      <c r="E20" s="12" t="s">
        <v>2851</v>
      </c>
      <c r="F20" s="447">
        <v>5794405.8099999996</v>
      </c>
      <c r="G20" s="115"/>
    </row>
    <row r="21" spans="1:7" ht="48" customHeight="1" x14ac:dyDescent="0.25">
      <c r="A21" s="12" t="s">
        <v>2852</v>
      </c>
      <c r="B21" s="15" t="s">
        <v>2828</v>
      </c>
      <c r="C21" s="15" t="s">
        <v>2853</v>
      </c>
      <c r="D21" s="15" t="s">
        <v>2814</v>
      </c>
      <c r="E21" s="12" t="s">
        <v>2851</v>
      </c>
      <c r="F21" s="447">
        <v>17944.14</v>
      </c>
      <c r="G21" s="115"/>
    </row>
    <row r="22" spans="1:7" ht="35.1" customHeight="1" x14ac:dyDescent="0.25">
      <c r="A22" s="11" t="s">
        <v>2854</v>
      </c>
      <c r="B22" s="14" t="s">
        <v>2828</v>
      </c>
      <c r="C22" s="14" t="s">
        <v>2814</v>
      </c>
      <c r="D22" s="14" t="s">
        <v>2814</v>
      </c>
      <c r="E22" s="75" t="s">
        <v>2814</v>
      </c>
      <c r="F22" s="447">
        <v>1663931.54</v>
      </c>
      <c r="G22" s="29"/>
    </row>
    <row r="23" spans="1:7" x14ac:dyDescent="0.25">
      <c r="C23" s="451"/>
    </row>
    <row r="24" spans="1:7" x14ac:dyDescent="0.25">
      <c r="C24" s="451"/>
    </row>
    <row r="25" spans="1:7" x14ac:dyDescent="0.25">
      <c r="C25" s="451"/>
    </row>
    <row r="26" spans="1:7" x14ac:dyDescent="0.25">
      <c r="C26" s="451"/>
    </row>
    <row r="27" spans="1:7" x14ac:dyDescent="0.25">
      <c r="C27" s="451"/>
    </row>
    <row r="28" spans="1:7" x14ac:dyDescent="0.25">
      <c r="C28" s="451"/>
    </row>
    <row r="29" spans="1:7" x14ac:dyDescent="0.25">
      <c r="C29" s="451"/>
    </row>
    <row r="30" spans="1:7" x14ac:dyDescent="0.25">
      <c r="C30" s="451"/>
    </row>
    <row r="31" spans="1:7" x14ac:dyDescent="0.25">
      <c r="C31" s="451"/>
    </row>
    <row r="32" spans="1:7" x14ac:dyDescent="0.25">
      <c r="C32" s="451"/>
    </row>
    <row r="33" spans="3:3" x14ac:dyDescent="0.25">
      <c r="C33" s="451"/>
    </row>
    <row r="34" spans="3:3" x14ac:dyDescent="0.25">
      <c r="C34" s="451"/>
    </row>
    <row r="35" spans="3:3" x14ac:dyDescent="0.25">
      <c r="C35" s="451"/>
    </row>
  </sheetData>
  <pageMargins left="0.28999999999999998" right="0.35" top="0.74803149606299213" bottom="0.74803149606299213" header="0.31496062992125984" footer="0.31496062992125984"/>
  <pageSetup paperSize="9" scale="61" orientation="landscape" r:id="rId1"/>
  <ignoredErrors>
    <ignoredError sqref="B10:C11"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zoomScale="95" zoomScaleNormal="95" workbookViewId="0">
      <selection activeCell="K14" sqref="K14"/>
    </sheetView>
  </sheetViews>
  <sheetFormatPr baseColWidth="10" defaultRowHeight="15" x14ac:dyDescent="0.25"/>
  <cols>
    <col min="1" max="1" width="77.140625" style="2" customWidth="1"/>
    <col min="2" max="3" width="18.42578125" style="2" customWidth="1"/>
    <col min="4" max="5" width="14.42578125" style="2" customWidth="1"/>
    <col min="6" max="6" width="19" style="2" customWidth="1"/>
    <col min="7" max="7" width="50" style="2" customWidth="1"/>
    <col min="8" max="16384" width="11.42578125" style="2"/>
  </cols>
  <sheetData>
    <row r="1" spans="1:7" x14ac:dyDescent="0.25">
      <c r="A1" s="1"/>
      <c r="G1" s="4" t="s">
        <v>1</v>
      </c>
    </row>
    <row r="2" spans="1:7" x14ac:dyDescent="0.25">
      <c r="A2" s="6" t="s">
        <v>2285</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40.5" x14ac:dyDescent="0.25">
      <c r="A7" s="11" t="s">
        <v>9</v>
      </c>
      <c r="B7" s="11" t="s">
        <v>28</v>
      </c>
      <c r="C7" s="14"/>
      <c r="D7" s="14"/>
      <c r="E7" s="190"/>
      <c r="F7" s="41">
        <v>445044.63</v>
      </c>
      <c r="G7" s="12" t="s">
        <v>1583</v>
      </c>
    </row>
    <row r="8" spans="1:7" ht="21.95" customHeight="1" x14ac:dyDescent="0.25">
      <c r="A8" s="11" t="s">
        <v>1584</v>
      </c>
      <c r="B8" s="11" t="s">
        <v>28</v>
      </c>
      <c r="C8" s="14"/>
      <c r="D8" s="14"/>
      <c r="E8" s="190"/>
      <c r="F8" s="41">
        <v>1889094.23</v>
      </c>
      <c r="G8" s="11" t="s">
        <v>1585</v>
      </c>
    </row>
    <row r="9" spans="1:7" ht="21.95" customHeight="1" x14ac:dyDescent="0.25">
      <c r="A9" s="11" t="s">
        <v>1586</v>
      </c>
      <c r="B9" s="11" t="s">
        <v>10</v>
      </c>
      <c r="C9" s="190">
        <v>180</v>
      </c>
      <c r="D9" s="14">
        <v>3.5</v>
      </c>
      <c r="E9" s="190"/>
      <c r="F9" s="41">
        <v>1425986.28</v>
      </c>
      <c r="G9" s="11"/>
    </row>
    <row r="10" spans="1:7" ht="21.95" customHeight="1" x14ac:dyDescent="0.25">
      <c r="A10" s="11" t="s">
        <v>1587</v>
      </c>
      <c r="B10" s="11" t="s">
        <v>90</v>
      </c>
      <c r="C10" s="14"/>
      <c r="D10" s="14"/>
      <c r="E10" s="190">
        <v>35000</v>
      </c>
      <c r="F10" s="41">
        <v>35000</v>
      </c>
      <c r="G10" s="11"/>
    </row>
    <row r="11" spans="1:7" ht="21.95" customHeight="1" x14ac:dyDescent="0.25">
      <c r="A11" s="11" t="s">
        <v>93</v>
      </c>
      <c r="B11" s="11" t="s">
        <v>90</v>
      </c>
      <c r="C11" s="14"/>
      <c r="D11" s="14"/>
      <c r="E11" s="190">
        <v>120</v>
      </c>
      <c r="F11" s="41">
        <v>15900</v>
      </c>
      <c r="G11" s="11"/>
    </row>
    <row r="13" spans="1:7" x14ac:dyDescent="0.25">
      <c r="A13" s="13" t="s">
        <v>6</v>
      </c>
    </row>
  </sheetData>
  <pageMargins left="0.70866141732283472" right="0.70866141732283472" top="0.74803149606299213" bottom="0.74803149606299213" header="0.31496062992125984" footer="0.31496062992125984"/>
  <pageSetup paperSize="9" scale="61"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showGridLines="0" zoomScale="95" zoomScaleNormal="95" workbookViewId="0">
      <selection activeCell="A7" sqref="A7"/>
    </sheetView>
  </sheetViews>
  <sheetFormatPr baseColWidth="10" defaultRowHeight="15" x14ac:dyDescent="0.25"/>
  <cols>
    <col min="1" max="1" width="68.28515625" style="2" customWidth="1"/>
    <col min="2" max="2" width="17.140625" style="2" customWidth="1"/>
    <col min="3" max="3" width="18.42578125" style="2" customWidth="1"/>
    <col min="4" max="4" width="14.42578125" style="2" customWidth="1"/>
    <col min="5" max="5" width="18.5703125" style="2" customWidth="1"/>
    <col min="6" max="6" width="21" style="2" customWidth="1"/>
    <col min="7" max="7" width="39.85546875" style="2" customWidth="1"/>
    <col min="8" max="16384" width="11.42578125" style="2"/>
  </cols>
  <sheetData>
    <row r="1" spans="1:12" x14ac:dyDescent="0.25">
      <c r="A1" s="1"/>
      <c r="G1" s="4" t="s">
        <v>1</v>
      </c>
    </row>
    <row r="2" spans="1:12" x14ac:dyDescent="0.25">
      <c r="A2" s="6" t="s">
        <v>2071</v>
      </c>
    </row>
    <row r="3" spans="1:12" x14ac:dyDescent="0.25">
      <c r="A3" s="1" t="s">
        <v>0</v>
      </c>
    </row>
    <row r="4" spans="1:12" x14ac:dyDescent="0.25">
      <c r="A4" s="3" t="s">
        <v>33</v>
      </c>
    </row>
    <row r="5" spans="1:12" x14ac:dyDescent="0.25">
      <c r="A5" s="3"/>
    </row>
    <row r="6" spans="1:12" ht="45.75" customHeight="1" x14ac:dyDescent="0.25">
      <c r="A6" s="7" t="s">
        <v>8</v>
      </c>
      <c r="B6" s="8" t="s">
        <v>4</v>
      </c>
      <c r="C6" s="8" t="s">
        <v>7</v>
      </c>
      <c r="D6" s="8" t="s">
        <v>5</v>
      </c>
      <c r="E6" s="7" t="s">
        <v>2</v>
      </c>
      <c r="F6" s="7" t="s">
        <v>3</v>
      </c>
      <c r="G6" s="7" t="s">
        <v>125</v>
      </c>
    </row>
    <row r="7" spans="1:12" ht="21.95" customHeight="1" x14ac:dyDescent="0.25">
      <c r="A7" s="11" t="s">
        <v>313</v>
      </c>
      <c r="B7" s="11" t="s">
        <v>145</v>
      </c>
      <c r="C7" s="11" t="s">
        <v>1959</v>
      </c>
      <c r="D7" s="11" t="s">
        <v>1959</v>
      </c>
      <c r="E7" s="11" t="s">
        <v>2067</v>
      </c>
      <c r="F7" s="61">
        <v>104112.06</v>
      </c>
      <c r="G7" s="11" t="s">
        <v>1960</v>
      </c>
      <c r="H7" s="13"/>
      <c r="I7" s="13"/>
      <c r="J7" s="13"/>
      <c r="K7" s="13"/>
      <c r="L7" s="13"/>
    </row>
    <row r="8" spans="1:12" ht="21.95" customHeight="1" x14ac:dyDescent="0.25">
      <c r="A8" s="11" t="s">
        <v>1961</v>
      </c>
      <c r="B8" s="11" t="s">
        <v>2068</v>
      </c>
      <c r="C8" s="11" t="s">
        <v>1959</v>
      </c>
      <c r="D8" s="11"/>
      <c r="E8" s="24">
        <v>50</v>
      </c>
      <c r="F8" s="61">
        <v>306</v>
      </c>
      <c r="G8" s="11"/>
      <c r="H8" s="13"/>
      <c r="I8" s="13"/>
      <c r="J8" s="13"/>
      <c r="K8" s="13"/>
      <c r="L8" s="13"/>
    </row>
    <row r="9" spans="1:12" ht="21.95" customHeight="1" x14ac:dyDescent="0.25">
      <c r="A9" s="11" t="s">
        <v>1962</v>
      </c>
      <c r="B9" s="11" t="s">
        <v>2068</v>
      </c>
      <c r="C9" s="11" t="s">
        <v>1959</v>
      </c>
      <c r="D9" s="11"/>
      <c r="E9" s="24">
        <v>50</v>
      </c>
      <c r="F9" s="61">
        <v>7100</v>
      </c>
      <c r="G9" s="11"/>
      <c r="H9" s="13"/>
      <c r="I9" s="13"/>
      <c r="J9" s="13"/>
      <c r="K9" s="13"/>
      <c r="L9" s="13"/>
    </row>
    <row r="10" spans="1:12" ht="21.95" customHeight="1" x14ac:dyDescent="0.25">
      <c r="A10" s="11" t="s">
        <v>1963</v>
      </c>
      <c r="B10" s="11" t="s">
        <v>2068</v>
      </c>
      <c r="C10" s="11" t="s">
        <v>1959</v>
      </c>
      <c r="D10" s="11"/>
      <c r="E10" s="24">
        <v>60</v>
      </c>
      <c r="F10" s="61">
        <v>19680</v>
      </c>
      <c r="G10" s="11"/>
      <c r="H10" s="13"/>
      <c r="I10" s="13"/>
      <c r="J10" s="13"/>
      <c r="K10" s="13"/>
      <c r="L10" s="13"/>
    </row>
    <row r="11" spans="1:12" ht="21.95" customHeight="1" x14ac:dyDescent="0.25">
      <c r="A11" s="11" t="s">
        <v>1964</v>
      </c>
      <c r="B11" s="11" t="s">
        <v>2068</v>
      </c>
      <c r="C11" s="11" t="s">
        <v>1959</v>
      </c>
      <c r="D11" s="11"/>
      <c r="E11" s="24">
        <v>70</v>
      </c>
      <c r="F11" s="61">
        <v>910</v>
      </c>
      <c r="G11" s="11"/>
      <c r="H11" s="13"/>
      <c r="I11" s="13"/>
      <c r="J11" s="13"/>
      <c r="K11" s="13"/>
      <c r="L11" s="13"/>
    </row>
    <row r="12" spans="1:12" ht="21.95" customHeight="1" x14ac:dyDescent="0.25">
      <c r="A12" s="11" t="s">
        <v>1965</v>
      </c>
      <c r="B12" s="11" t="s">
        <v>2068</v>
      </c>
      <c r="C12" s="11" t="s">
        <v>1959</v>
      </c>
      <c r="D12" s="11"/>
      <c r="E12" s="24">
        <v>70</v>
      </c>
      <c r="F12" s="61">
        <v>5180</v>
      </c>
      <c r="G12" s="11"/>
      <c r="H12" s="13"/>
      <c r="I12" s="13"/>
      <c r="J12" s="13"/>
      <c r="K12" s="13"/>
      <c r="L12" s="13"/>
    </row>
    <row r="13" spans="1:12" ht="21.95" customHeight="1" x14ac:dyDescent="0.25">
      <c r="A13" s="11" t="s">
        <v>1966</v>
      </c>
      <c r="B13" s="11" t="s">
        <v>2068</v>
      </c>
      <c r="C13" s="11" t="s">
        <v>1959</v>
      </c>
      <c r="D13" s="11"/>
      <c r="E13" s="24">
        <v>60</v>
      </c>
      <c r="F13" s="61">
        <v>70</v>
      </c>
      <c r="G13" s="11"/>
      <c r="H13" s="13"/>
      <c r="I13" s="13"/>
      <c r="J13" s="13"/>
      <c r="K13" s="13"/>
      <c r="L13" s="13"/>
    </row>
    <row r="14" spans="1:12" ht="21.95" customHeight="1" x14ac:dyDescent="0.25">
      <c r="A14" s="11" t="s">
        <v>1967</v>
      </c>
      <c r="B14" s="11" t="s">
        <v>2068</v>
      </c>
      <c r="C14" s="11" t="s">
        <v>1959</v>
      </c>
      <c r="D14" s="11"/>
      <c r="E14" s="24">
        <v>60</v>
      </c>
      <c r="F14" s="61">
        <v>980</v>
      </c>
      <c r="G14" s="11"/>
      <c r="H14" s="13"/>
      <c r="I14" s="13"/>
      <c r="J14" s="13"/>
      <c r="K14" s="13"/>
      <c r="L14" s="13"/>
    </row>
    <row r="15" spans="1:12" ht="21.95" customHeight="1" x14ac:dyDescent="0.25">
      <c r="A15" s="11" t="s">
        <v>1968</v>
      </c>
      <c r="B15" s="11" t="s">
        <v>252</v>
      </c>
      <c r="C15" s="11" t="s">
        <v>1959</v>
      </c>
      <c r="D15" s="11"/>
      <c r="E15" s="24">
        <v>24</v>
      </c>
      <c r="F15" s="61">
        <v>8112</v>
      </c>
      <c r="G15" s="11"/>
      <c r="H15" s="13"/>
      <c r="I15" s="13"/>
      <c r="J15" s="13"/>
      <c r="K15" s="13"/>
      <c r="L15" s="13"/>
    </row>
    <row r="16" spans="1:12" ht="21.95" customHeight="1" x14ac:dyDescent="0.25">
      <c r="A16" s="11" t="s">
        <v>2069</v>
      </c>
      <c r="B16" s="11" t="s">
        <v>2070</v>
      </c>
      <c r="C16" s="11" t="s">
        <v>1959</v>
      </c>
      <c r="D16" s="11"/>
      <c r="E16" s="24">
        <v>10</v>
      </c>
      <c r="F16" s="61">
        <v>30</v>
      </c>
      <c r="G16" s="11"/>
      <c r="H16" s="13"/>
      <c r="I16" s="13"/>
      <c r="J16" s="13"/>
      <c r="K16" s="13"/>
      <c r="L16" s="13"/>
    </row>
    <row r="17" spans="1:12" ht="21.95" customHeight="1" x14ac:dyDescent="0.25">
      <c r="A17" s="11" t="s">
        <v>1969</v>
      </c>
      <c r="B17" s="11" t="s">
        <v>2070</v>
      </c>
      <c r="C17" s="11" t="s">
        <v>1959</v>
      </c>
      <c r="D17" s="11"/>
      <c r="E17" s="24">
        <v>50</v>
      </c>
      <c r="F17" s="61">
        <v>2300</v>
      </c>
      <c r="G17" s="11"/>
      <c r="H17" s="13"/>
      <c r="I17" s="13"/>
      <c r="J17" s="13"/>
      <c r="K17" s="13"/>
      <c r="L17" s="13"/>
    </row>
    <row r="18" spans="1:12" ht="21.95" customHeight="1" x14ac:dyDescent="0.25">
      <c r="A18" s="11" t="s">
        <v>1970</v>
      </c>
      <c r="B18" s="11" t="s">
        <v>2070</v>
      </c>
      <c r="C18" s="11" t="s">
        <v>1959</v>
      </c>
      <c r="D18" s="11"/>
      <c r="E18" s="24">
        <v>30</v>
      </c>
      <c r="F18" s="61">
        <v>1130</v>
      </c>
      <c r="G18" s="11"/>
      <c r="H18" s="13"/>
      <c r="I18" s="13"/>
      <c r="J18" s="13"/>
      <c r="K18" s="13"/>
      <c r="L18" s="13"/>
    </row>
    <row r="19" spans="1:12" ht="21.95" customHeight="1" x14ac:dyDescent="0.25">
      <c r="A19" s="11" t="s">
        <v>1971</v>
      </c>
      <c r="B19" s="11" t="s">
        <v>2070</v>
      </c>
      <c r="C19" s="11" t="s">
        <v>1959</v>
      </c>
      <c r="D19" s="11"/>
      <c r="E19" s="24">
        <v>20</v>
      </c>
      <c r="F19" s="61">
        <v>750</v>
      </c>
      <c r="G19" s="11"/>
      <c r="H19" s="13"/>
      <c r="I19" s="13"/>
      <c r="J19" s="13"/>
      <c r="K19" s="13"/>
      <c r="L19" s="13"/>
    </row>
    <row r="20" spans="1:12" ht="21.95" customHeight="1" x14ac:dyDescent="0.25">
      <c r="A20" s="11" t="s">
        <v>1972</v>
      </c>
      <c r="B20" s="11" t="s">
        <v>2070</v>
      </c>
      <c r="C20" s="11" t="s">
        <v>1959</v>
      </c>
      <c r="D20" s="11"/>
      <c r="E20" s="24">
        <v>20</v>
      </c>
      <c r="F20" s="61">
        <v>20</v>
      </c>
      <c r="G20" s="11"/>
      <c r="H20" s="13"/>
      <c r="I20" s="13"/>
      <c r="J20" s="13"/>
      <c r="K20" s="13"/>
      <c r="L20" s="13"/>
    </row>
    <row r="21" spans="1:12" ht="19.5" customHeight="1" x14ac:dyDescent="0.25">
      <c r="A21" s="11" t="s">
        <v>1973</v>
      </c>
      <c r="B21" s="11" t="s">
        <v>252</v>
      </c>
      <c r="C21" s="11"/>
      <c r="D21" s="11"/>
      <c r="E21" s="24">
        <v>55000</v>
      </c>
      <c r="F21" s="61">
        <v>55000</v>
      </c>
      <c r="G21" s="11"/>
      <c r="H21" s="13"/>
      <c r="I21" s="13"/>
      <c r="J21" s="13"/>
      <c r="K21" s="13"/>
      <c r="L21" s="13"/>
    </row>
    <row r="22" spans="1:12" x14ac:dyDescent="0.25">
      <c r="B22" s="13"/>
      <c r="C22" s="13"/>
      <c r="D22" s="13"/>
      <c r="E22" s="13"/>
      <c r="F22" s="13"/>
      <c r="G22" s="13"/>
      <c r="H22" s="13"/>
      <c r="I22" s="13"/>
      <c r="J22" s="13"/>
      <c r="K22" s="13"/>
      <c r="L22" s="13"/>
    </row>
    <row r="23" spans="1:12" x14ac:dyDescent="0.25">
      <c r="A23" s="13" t="s">
        <v>6</v>
      </c>
      <c r="B23" s="13"/>
      <c r="C23" s="13"/>
      <c r="D23" s="13"/>
      <c r="E23" s="13"/>
      <c r="F23" s="13"/>
      <c r="G23" s="13"/>
      <c r="H23" s="13"/>
      <c r="I23" s="13"/>
      <c r="J23" s="13"/>
      <c r="K23" s="13"/>
      <c r="L23" s="13"/>
    </row>
    <row r="24" spans="1:12" x14ac:dyDescent="0.25">
      <c r="A24" s="13"/>
      <c r="B24" s="13"/>
      <c r="C24" s="13"/>
      <c r="D24" s="13"/>
      <c r="E24" s="13"/>
      <c r="F24" s="13"/>
      <c r="G24" s="13"/>
      <c r="H24" s="13"/>
      <c r="I24" s="13"/>
      <c r="J24" s="13"/>
      <c r="K24" s="13"/>
      <c r="L24" s="13"/>
    </row>
    <row r="25" spans="1:12" x14ac:dyDescent="0.25">
      <c r="A25" s="13"/>
      <c r="B25" s="13"/>
      <c r="C25" s="13"/>
      <c r="D25" s="13"/>
      <c r="E25" s="13"/>
      <c r="F25" s="13"/>
      <c r="G25" s="13"/>
      <c r="H25" s="13"/>
      <c r="I25" s="13"/>
      <c r="J25" s="13"/>
      <c r="K25" s="13"/>
      <c r="L25" s="13"/>
    </row>
    <row r="26" spans="1:12" x14ac:dyDescent="0.25">
      <c r="A26" s="13"/>
      <c r="B26" s="13"/>
      <c r="C26" s="13"/>
      <c r="D26" s="13"/>
      <c r="E26" s="13"/>
      <c r="F26" s="13"/>
      <c r="G26" s="13"/>
      <c r="H26" s="13"/>
      <c r="I26" s="13"/>
      <c r="J26" s="13"/>
      <c r="K26" s="13"/>
      <c r="L26" s="13"/>
    </row>
    <row r="27" spans="1:12" x14ac:dyDescent="0.25">
      <c r="A27" s="13"/>
      <c r="B27" s="13"/>
      <c r="C27" s="13"/>
      <c r="D27" s="13"/>
      <c r="E27" s="13"/>
      <c r="F27" s="13"/>
      <c r="G27" s="13"/>
      <c r="H27" s="13"/>
      <c r="I27" s="13"/>
      <c r="J27" s="13"/>
      <c r="K27" s="13"/>
      <c r="L27" s="13"/>
    </row>
    <row r="28" spans="1:12" x14ac:dyDescent="0.25">
      <c r="A28" s="13"/>
      <c r="B28" s="13"/>
      <c r="C28" s="13"/>
      <c r="D28" s="13"/>
      <c r="E28" s="13"/>
      <c r="F28" s="13"/>
      <c r="G28" s="13"/>
      <c r="H28" s="13"/>
      <c r="I28" s="13"/>
      <c r="J28" s="13"/>
      <c r="K28" s="13"/>
      <c r="L28" s="13"/>
    </row>
    <row r="29" spans="1:12" x14ac:dyDescent="0.25">
      <c r="A29" s="13"/>
      <c r="B29" s="13"/>
      <c r="C29" s="13"/>
      <c r="D29" s="13"/>
      <c r="E29" s="13"/>
      <c r="F29" s="13"/>
      <c r="G29" s="13"/>
      <c r="H29" s="13"/>
      <c r="I29" s="13"/>
      <c r="J29" s="13"/>
      <c r="K29" s="13"/>
      <c r="L29" s="13"/>
    </row>
    <row r="30" spans="1:12" x14ac:dyDescent="0.25">
      <c r="A30" s="13"/>
      <c r="B30" s="13"/>
      <c r="C30" s="13"/>
      <c r="D30" s="13"/>
      <c r="E30" s="13"/>
      <c r="F30" s="13"/>
      <c r="G30" s="13"/>
      <c r="H30" s="13"/>
      <c r="I30" s="13"/>
      <c r="J30" s="13"/>
      <c r="K30" s="13"/>
      <c r="L30" s="13"/>
    </row>
    <row r="31" spans="1:12" x14ac:dyDescent="0.25">
      <c r="A31" s="13"/>
      <c r="B31" s="13"/>
      <c r="C31" s="13"/>
      <c r="D31" s="13"/>
      <c r="E31" s="13"/>
      <c r="F31" s="13"/>
      <c r="G31" s="13"/>
      <c r="H31" s="13"/>
      <c r="I31" s="13"/>
      <c r="J31" s="13"/>
      <c r="K31" s="13"/>
      <c r="L31" s="13"/>
    </row>
    <row r="32" spans="1:12" x14ac:dyDescent="0.25">
      <c r="A32" s="13"/>
      <c r="B32" s="13"/>
      <c r="C32" s="13"/>
      <c r="D32" s="13"/>
      <c r="E32" s="13"/>
      <c r="F32" s="13"/>
      <c r="G32" s="13"/>
      <c r="H32" s="13"/>
      <c r="I32" s="13"/>
      <c r="J32" s="13"/>
      <c r="K32" s="13"/>
      <c r="L32" s="13"/>
    </row>
    <row r="33" spans="1:12" x14ac:dyDescent="0.25">
      <c r="A33" s="13"/>
      <c r="B33" s="13"/>
      <c r="C33" s="13"/>
      <c r="D33" s="13"/>
      <c r="E33" s="13"/>
      <c r="F33" s="13"/>
      <c r="G33" s="13"/>
      <c r="H33" s="13"/>
      <c r="I33" s="13"/>
      <c r="J33" s="13"/>
      <c r="K33" s="13"/>
      <c r="L33" s="13"/>
    </row>
    <row r="34" spans="1:12" x14ac:dyDescent="0.25">
      <c r="A34" s="13"/>
      <c r="B34" s="13"/>
      <c r="C34" s="13"/>
      <c r="D34" s="13"/>
      <c r="E34" s="13"/>
      <c r="F34" s="13"/>
      <c r="G34" s="13"/>
      <c r="H34" s="13"/>
      <c r="I34" s="13"/>
      <c r="J34" s="13"/>
      <c r="K34" s="13"/>
      <c r="L34" s="13"/>
    </row>
    <row r="35" spans="1:12" x14ac:dyDescent="0.25">
      <c r="A35" s="13"/>
      <c r="B35" s="13"/>
      <c r="C35" s="13"/>
      <c r="D35" s="13"/>
      <c r="E35" s="13"/>
      <c r="F35" s="13"/>
      <c r="G35" s="13"/>
      <c r="H35" s="13"/>
      <c r="I35" s="13"/>
      <c r="J35" s="13"/>
      <c r="K35" s="13"/>
      <c r="L35" s="13"/>
    </row>
    <row r="36" spans="1:12" x14ac:dyDescent="0.25">
      <c r="A36" s="13"/>
      <c r="B36" s="13"/>
      <c r="C36" s="13"/>
      <c r="D36" s="13"/>
      <c r="E36" s="13"/>
      <c r="F36" s="13"/>
      <c r="G36" s="13"/>
      <c r="H36" s="13"/>
      <c r="I36" s="13"/>
      <c r="J36" s="13"/>
      <c r="K36" s="13"/>
      <c r="L36" s="13"/>
    </row>
    <row r="37" spans="1:12" x14ac:dyDescent="0.25">
      <c r="A37" s="13"/>
      <c r="B37" s="13"/>
      <c r="C37" s="13"/>
      <c r="D37" s="13"/>
      <c r="E37" s="13"/>
      <c r="F37" s="13"/>
      <c r="G37" s="13"/>
      <c r="H37" s="13"/>
      <c r="I37" s="13"/>
      <c r="J37" s="13"/>
      <c r="K37" s="13"/>
      <c r="L37" s="13"/>
    </row>
    <row r="38" spans="1:12" x14ac:dyDescent="0.25">
      <c r="A38" s="13"/>
      <c r="B38" s="13"/>
      <c r="C38" s="13"/>
      <c r="D38" s="13"/>
      <c r="E38" s="13"/>
      <c r="F38" s="13"/>
      <c r="G38" s="13"/>
      <c r="H38" s="13"/>
      <c r="I38" s="13"/>
      <c r="J38" s="13"/>
      <c r="K38" s="13"/>
      <c r="L38" s="13"/>
    </row>
    <row r="39" spans="1:12" x14ac:dyDescent="0.25">
      <c r="A39" s="13"/>
      <c r="B39" s="13"/>
      <c r="C39" s="13"/>
      <c r="D39" s="13"/>
      <c r="E39" s="13"/>
      <c r="F39" s="13"/>
      <c r="G39" s="13"/>
      <c r="H39" s="13"/>
      <c r="I39" s="13"/>
      <c r="J39" s="13"/>
      <c r="K39" s="13"/>
      <c r="L39" s="13"/>
    </row>
    <row r="40" spans="1:12" x14ac:dyDescent="0.25">
      <c r="A40" s="13"/>
      <c r="B40" s="13"/>
      <c r="C40" s="13"/>
      <c r="D40" s="13"/>
      <c r="E40" s="13"/>
      <c r="F40" s="13"/>
      <c r="G40" s="13"/>
      <c r="H40" s="13"/>
      <c r="I40" s="13"/>
      <c r="J40" s="13"/>
      <c r="K40" s="13"/>
      <c r="L40" s="13"/>
    </row>
    <row r="41" spans="1:12" x14ac:dyDescent="0.25">
      <c r="A41" s="13"/>
      <c r="B41" s="13"/>
      <c r="C41" s="13"/>
      <c r="D41" s="13"/>
      <c r="E41" s="13"/>
      <c r="F41" s="13"/>
      <c r="G41" s="13"/>
      <c r="H41" s="13"/>
      <c r="I41" s="13"/>
      <c r="J41" s="13"/>
      <c r="K41" s="13"/>
      <c r="L41" s="13"/>
    </row>
    <row r="42" spans="1:12" x14ac:dyDescent="0.25">
      <c r="A42" s="13"/>
      <c r="B42" s="13"/>
      <c r="C42" s="13"/>
      <c r="D42" s="13"/>
      <c r="E42" s="13"/>
      <c r="F42" s="13"/>
      <c r="G42" s="13"/>
      <c r="H42" s="13"/>
      <c r="I42" s="13"/>
      <c r="J42" s="13"/>
      <c r="K42" s="13"/>
      <c r="L42" s="13"/>
    </row>
    <row r="43" spans="1:12" x14ac:dyDescent="0.25">
      <c r="A43" s="13"/>
      <c r="B43" s="13"/>
      <c r="C43" s="13"/>
      <c r="D43" s="13"/>
      <c r="E43" s="13"/>
      <c r="F43" s="13"/>
      <c r="G43" s="13"/>
      <c r="H43" s="13"/>
      <c r="I43" s="13"/>
      <c r="J43" s="13"/>
      <c r="K43" s="13"/>
      <c r="L43" s="13"/>
    </row>
    <row r="44" spans="1:12" x14ac:dyDescent="0.25">
      <c r="A44" s="13"/>
      <c r="B44" s="13"/>
      <c r="C44" s="13"/>
      <c r="D44" s="13"/>
      <c r="E44" s="13"/>
      <c r="F44" s="13"/>
      <c r="G44" s="13"/>
      <c r="H44" s="13"/>
      <c r="I44" s="13"/>
      <c r="J44" s="13"/>
      <c r="K44" s="13"/>
      <c r="L44" s="13"/>
    </row>
    <row r="45" spans="1:12" x14ac:dyDescent="0.25">
      <c r="A45" s="13"/>
      <c r="B45" s="13"/>
      <c r="C45" s="13"/>
      <c r="D45" s="13"/>
      <c r="E45" s="13"/>
      <c r="F45" s="13"/>
      <c r="G45" s="13"/>
      <c r="H45" s="13"/>
      <c r="I45" s="13"/>
      <c r="J45" s="13"/>
      <c r="K45" s="13"/>
      <c r="L45" s="13"/>
    </row>
    <row r="46" spans="1:12" x14ac:dyDescent="0.25">
      <c r="A46" s="13"/>
      <c r="B46" s="13"/>
      <c r="C46" s="13"/>
      <c r="D46" s="13"/>
      <c r="E46" s="13"/>
      <c r="F46" s="13"/>
      <c r="G46" s="13"/>
      <c r="H46" s="13"/>
      <c r="I46" s="13"/>
      <c r="J46" s="13"/>
      <c r="K46" s="13"/>
      <c r="L46" s="13"/>
    </row>
    <row r="47" spans="1:12" x14ac:dyDescent="0.25">
      <c r="A47" s="13"/>
      <c r="B47" s="13"/>
      <c r="C47" s="13"/>
      <c r="D47" s="13"/>
      <c r="E47" s="13"/>
      <c r="F47" s="13"/>
      <c r="G47" s="13"/>
      <c r="H47" s="13"/>
      <c r="I47" s="13"/>
      <c r="J47" s="13"/>
      <c r="K47" s="13"/>
      <c r="L47" s="13"/>
    </row>
    <row r="48" spans="1:12" x14ac:dyDescent="0.25">
      <c r="A48" s="13"/>
      <c r="B48" s="13"/>
      <c r="C48" s="13"/>
      <c r="D48" s="13"/>
      <c r="E48" s="13"/>
      <c r="F48" s="13"/>
      <c r="G48" s="13"/>
      <c r="H48" s="13"/>
      <c r="I48" s="13"/>
      <c r="J48" s="13"/>
      <c r="K48" s="13"/>
      <c r="L48" s="13"/>
    </row>
    <row r="49" spans="1:12" x14ac:dyDescent="0.25">
      <c r="A49" s="13"/>
      <c r="B49" s="13"/>
      <c r="C49" s="13"/>
      <c r="D49" s="13"/>
      <c r="E49" s="13"/>
      <c r="F49" s="13"/>
      <c r="G49" s="13"/>
      <c r="H49" s="13"/>
      <c r="I49" s="13"/>
      <c r="J49" s="13"/>
      <c r="K49" s="13"/>
      <c r="L49" s="13"/>
    </row>
    <row r="50" spans="1:12" x14ac:dyDescent="0.25">
      <c r="A50" s="13"/>
      <c r="B50" s="13"/>
      <c r="C50" s="13"/>
      <c r="D50" s="13"/>
      <c r="E50" s="13"/>
      <c r="F50" s="13"/>
      <c r="G50" s="13"/>
      <c r="H50" s="13"/>
      <c r="I50" s="13"/>
      <c r="J50" s="13"/>
      <c r="K50" s="13"/>
      <c r="L50" s="13"/>
    </row>
    <row r="51" spans="1:12" x14ac:dyDescent="0.25">
      <c r="A51" s="13"/>
      <c r="B51" s="13"/>
      <c r="C51" s="13"/>
      <c r="D51" s="13"/>
      <c r="E51" s="13"/>
      <c r="F51" s="13"/>
      <c r="G51" s="13"/>
      <c r="H51" s="13"/>
      <c r="I51" s="13"/>
      <c r="J51" s="13"/>
      <c r="K51" s="13"/>
      <c r="L51" s="13"/>
    </row>
  </sheetData>
  <pageMargins left="0.70866141732283472" right="0.70866141732283472" top="0.74803149606299213" bottom="0.74803149606299213" header="0.31496062992125984" footer="0.31496062992125984"/>
  <pageSetup paperSize="9" scale="47"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topLeftCell="A4" zoomScale="95" zoomScaleNormal="95" workbookViewId="0">
      <selection activeCell="F19" sqref="F19"/>
    </sheetView>
  </sheetViews>
  <sheetFormatPr baseColWidth="10" defaultRowHeight="15" x14ac:dyDescent="0.25"/>
  <cols>
    <col min="1" max="1" width="50" style="2" customWidth="1"/>
    <col min="2" max="2" width="18.42578125" style="5" customWidth="1"/>
    <col min="3" max="3" width="25.42578125" style="5" customWidth="1"/>
    <col min="4" max="4" width="14.42578125" style="5" customWidth="1"/>
    <col min="5" max="5" width="21.7109375" style="5" bestFit="1" customWidth="1"/>
    <col min="6" max="6" width="21" style="32" customWidth="1"/>
    <col min="7" max="7" width="39.85546875" style="2" customWidth="1"/>
    <col min="8" max="256" width="11.42578125" style="2"/>
    <col min="257" max="257" width="50" style="2" customWidth="1"/>
    <col min="258" max="258" width="18.42578125" style="2" customWidth="1"/>
    <col min="259" max="259" width="25.42578125" style="2" customWidth="1"/>
    <col min="260" max="260" width="14.42578125" style="2" customWidth="1"/>
    <col min="261" max="261" width="21.7109375" style="2" bestFit="1" customWidth="1"/>
    <col min="262" max="262" width="21" style="2" customWidth="1"/>
    <col min="263" max="263" width="39.85546875" style="2" customWidth="1"/>
    <col min="264" max="512" width="11.42578125" style="2"/>
    <col min="513" max="513" width="50" style="2" customWidth="1"/>
    <col min="514" max="514" width="18.42578125" style="2" customWidth="1"/>
    <col min="515" max="515" width="25.42578125" style="2" customWidth="1"/>
    <col min="516" max="516" width="14.42578125" style="2" customWidth="1"/>
    <col min="517" max="517" width="21.7109375" style="2" bestFit="1" customWidth="1"/>
    <col min="518" max="518" width="21" style="2" customWidth="1"/>
    <col min="519" max="519" width="39.85546875" style="2" customWidth="1"/>
    <col min="520" max="768" width="11.42578125" style="2"/>
    <col min="769" max="769" width="50" style="2" customWidth="1"/>
    <col min="770" max="770" width="18.42578125" style="2" customWidth="1"/>
    <col min="771" max="771" width="25.42578125" style="2" customWidth="1"/>
    <col min="772" max="772" width="14.42578125" style="2" customWidth="1"/>
    <col min="773" max="773" width="21.7109375" style="2" bestFit="1" customWidth="1"/>
    <col min="774" max="774" width="21" style="2" customWidth="1"/>
    <col min="775" max="775" width="39.85546875" style="2" customWidth="1"/>
    <col min="776" max="1024" width="11.42578125" style="2"/>
    <col min="1025" max="1025" width="50" style="2" customWidth="1"/>
    <col min="1026" max="1026" width="18.42578125" style="2" customWidth="1"/>
    <col min="1027" max="1027" width="25.42578125" style="2" customWidth="1"/>
    <col min="1028" max="1028" width="14.42578125" style="2" customWidth="1"/>
    <col min="1029" max="1029" width="21.7109375" style="2" bestFit="1" customWidth="1"/>
    <col min="1030" max="1030" width="21" style="2" customWidth="1"/>
    <col min="1031" max="1031" width="39.85546875" style="2" customWidth="1"/>
    <col min="1032" max="1280" width="11.42578125" style="2"/>
    <col min="1281" max="1281" width="50" style="2" customWidth="1"/>
    <col min="1282" max="1282" width="18.42578125" style="2" customWidth="1"/>
    <col min="1283" max="1283" width="25.42578125" style="2" customWidth="1"/>
    <col min="1284" max="1284" width="14.42578125" style="2" customWidth="1"/>
    <col min="1285" max="1285" width="21.7109375" style="2" bestFit="1" customWidth="1"/>
    <col min="1286" max="1286" width="21" style="2" customWidth="1"/>
    <col min="1287" max="1287" width="39.85546875" style="2" customWidth="1"/>
    <col min="1288" max="1536" width="11.42578125" style="2"/>
    <col min="1537" max="1537" width="50" style="2" customWidth="1"/>
    <col min="1538" max="1538" width="18.42578125" style="2" customWidth="1"/>
    <col min="1539" max="1539" width="25.42578125" style="2" customWidth="1"/>
    <col min="1540" max="1540" width="14.42578125" style="2" customWidth="1"/>
    <col min="1541" max="1541" width="21.7109375" style="2" bestFit="1" customWidth="1"/>
    <col min="1542" max="1542" width="21" style="2" customWidth="1"/>
    <col min="1543" max="1543" width="39.85546875" style="2" customWidth="1"/>
    <col min="1544" max="1792" width="11.42578125" style="2"/>
    <col min="1793" max="1793" width="50" style="2" customWidth="1"/>
    <col min="1794" max="1794" width="18.42578125" style="2" customWidth="1"/>
    <col min="1795" max="1795" width="25.42578125" style="2" customWidth="1"/>
    <col min="1796" max="1796" width="14.42578125" style="2" customWidth="1"/>
    <col min="1797" max="1797" width="21.7109375" style="2" bestFit="1" customWidth="1"/>
    <col min="1798" max="1798" width="21" style="2" customWidth="1"/>
    <col min="1799" max="1799" width="39.85546875" style="2" customWidth="1"/>
    <col min="1800" max="2048" width="11.42578125" style="2"/>
    <col min="2049" max="2049" width="50" style="2" customWidth="1"/>
    <col min="2050" max="2050" width="18.42578125" style="2" customWidth="1"/>
    <col min="2051" max="2051" width="25.42578125" style="2" customWidth="1"/>
    <col min="2052" max="2052" width="14.42578125" style="2" customWidth="1"/>
    <col min="2053" max="2053" width="21.7109375" style="2" bestFit="1" customWidth="1"/>
    <col min="2054" max="2054" width="21" style="2" customWidth="1"/>
    <col min="2055" max="2055" width="39.85546875" style="2" customWidth="1"/>
    <col min="2056" max="2304" width="11.42578125" style="2"/>
    <col min="2305" max="2305" width="50" style="2" customWidth="1"/>
    <col min="2306" max="2306" width="18.42578125" style="2" customWidth="1"/>
    <col min="2307" max="2307" width="25.42578125" style="2" customWidth="1"/>
    <col min="2308" max="2308" width="14.42578125" style="2" customWidth="1"/>
    <col min="2309" max="2309" width="21.7109375" style="2" bestFit="1" customWidth="1"/>
    <col min="2310" max="2310" width="21" style="2" customWidth="1"/>
    <col min="2311" max="2311" width="39.85546875" style="2" customWidth="1"/>
    <col min="2312" max="2560" width="11.42578125" style="2"/>
    <col min="2561" max="2561" width="50" style="2" customWidth="1"/>
    <col min="2562" max="2562" width="18.42578125" style="2" customWidth="1"/>
    <col min="2563" max="2563" width="25.42578125" style="2" customWidth="1"/>
    <col min="2564" max="2564" width="14.42578125" style="2" customWidth="1"/>
    <col min="2565" max="2565" width="21.7109375" style="2" bestFit="1" customWidth="1"/>
    <col min="2566" max="2566" width="21" style="2" customWidth="1"/>
    <col min="2567" max="2567" width="39.85546875" style="2" customWidth="1"/>
    <col min="2568" max="2816" width="11.42578125" style="2"/>
    <col min="2817" max="2817" width="50" style="2" customWidth="1"/>
    <col min="2818" max="2818" width="18.42578125" style="2" customWidth="1"/>
    <col min="2819" max="2819" width="25.42578125" style="2" customWidth="1"/>
    <col min="2820" max="2820" width="14.42578125" style="2" customWidth="1"/>
    <col min="2821" max="2821" width="21.7109375" style="2" bestFit="1" customWidth="1"/>
    <col min="2822" max="2822" width="21" style="2" customWidth="1"/>
    <col min="2823" max="2823" width="39.85546875" style="2" customWidth="1"/>
    <col min="2824" max="3072" width="11.42578125" style="2"/>
    <col min="3073" max="3073" width="50" style="2" customWidth="1"/>
    <col min="3074" max="3074" width="18.42578125" style="2" customWidth="1"/>
    <col min="3075" max="3075" width="25.42578125" style="2" customWidth="1"/>
    <col min="3076" max="3076" width="14.42578125" style="2" customWidth="1"/>
    <col min="3077" max="3077" width="21.7109375" style="2" bestFit="1" customWidth="1"/>
    <col min="3078" max="3078" width="21" style="2" customWidth="1"/>
    <col min="3079" max="3079" width="39.85546875" style="2" customWidth="1"/>
    <col min="3080" max="3328" width="11.42578125" style="2"/>
    <col min="3329" max="3329" width="50" style="2" customWidth="1"/>
    <col min="3330" max="3330" width="18.42578125" style="2" customWidth="1"/>
    <col min="3331" max="3331" width="25.42578125" style="2" customWidth="1"/>
    <col min="3332" max="3332" width="14.42578125" style="2" customWidth="1"/>
    <col min="3333" max="3333" width="21.7109375" style="2" bestFit="1" customWidth="1"/>
    <col min="3334" max="3334" width="21" style="2" customWidth="1"/>
    <col min="3335" max="3335" width="39.85546875" style="2" customWidth="1"/>
    <col min="3336" max="3584" width="11.42578125" style="2"/>
    <col min="3585" max="3585" width="50" style="2" customWidth="1"/>
    <col min="3586" max="3586" width="18.42578125" style="2" customWidth="1"/>
    <col min="3587" max="3587" width="25.42578125" style="2" customWidth="1"/>
    <col min="3588" max="3588" width="14.42578125" style="2" customWidth="1"/>
    <col min="3589" max="3589" width="21.7109375" style="2" bestFit="1" customWidth="1"/>
    <col min="3590" max="3590" width="21" style="2" customWidth="1"/>
    <col min="3591" max="3591" width="39.85546875" style="2" customWidth="1"/>
    <col min="3592" max="3840" width="11.42578125" style="2"/>
    <col min="3841" max="3841" width="50" style="2" customWidth="1"/>
    <col min="3842" max="3842" width="18.42578125" style="2" customWidth="1"/>
    <col min="3843" max="3843" width="25.42578125" style="2" customWidth="1"/>
    <col min="3844" max="3844" width="14.42578125" style="2" customWidth="1"/>
    <col min="3845" max="3845" width="21.7109375" style="2" bestFit="1" customWidth="1"/>
    <col min="3846" max="3846" width="21" style="2" customWidth="1"/>
    <col min="3847" max="3847" width="39.85546875" style="2" customWidth="1"/>
    <col min="3848" max="4096" width="11.42578125" style="2"/>
    <col min="4097" max="4097" width="50" style="2" customWidth="1"/>
    <col min="4098" max="4098" width="18.42578125" style="2" customWidth="1"/>
    <col min="4099" max="4099" width="25.42578125" style="2" customWidth="1"/>
    <col min="4100" max="4100" width="14.42578125" style="2" customWidth="1"/>
    <col min="4101" max="4101" width="21.7109375" style="2" bestFit="1" customWidth="1"/>
    <col min="4102" max="4102" width="21" style="2" customWidth="1"/>
    <col min="4103" max="4103" width="39.85546875" style="2" customWidth="1"/>
    <col min="4104" max="4352" width="11.42578125" style="2"/>
    <col min="4353" max="4353" width="50" style="2" customWidth="1"/>
    <col min="4354" max="4354" width="18.42578125" style="2" customWidth="1"/>
    <col min="4355" max="4355" width="25.42578125" style="2" customWidth="1"/>
    <col min="4356" max="4356" width="14.42578125" style="2" customWidth="1"/>
    <col min="4357" max="4357" width="21.7109375" style="2" bestFit="1" customWidth="1"/>
    <col min="4358" max="4358" width="21" style="2" customWidth="1"/>
    <col min="4359" max="4359" width="39.85546875" style="2" customWidth="1"/>
    <col min="4360" max="4608" width="11.42578125" style="2"/>
    <col min="4609" max="4609" width="50" style="2" customWidth="1"/>
    <col min="4610" max="4610" width="18.42578125" style="2" customWidth="1"/>
    <col min="4611" max="4611" width="25.42578125" style="2" customWidth="1"/>
    <col min="4612" max="4612" width="14.42578125" style="2" customWidth="1"/>
    <col min="4613" max="4613" width="21.7109375" style="2" bestFit="1" customWidth="1"/>
    <col min="4614" max="4614" width="21" style="2" customWidth="1"/>
    <col min="4615" max="4615" width="39.85546875" style="2" customWidth="1"/>
    <col min="4616" max="4864" width="11.42578125" style="2"/>
    <col min="4865" max="4865" width="50" style="2" customWidth="1"/>
    <col min="4866" max="4866" width="18.42578125" style="2" customWidth="1"/>
    <col min="4867" max="4867" width="25.42578125" style="2" customWidth="1"/>
    <col min="4868" max="4868" width="14.42578125" style="2" customWidth="1"/>
    <col min="4869" max="4869" width="21.7109375" style="2" bestFit="1" customWidth="1"/>
    <col min="4870" max="4870" width="21" style="2" customWidth="1"/>
    <col min="4871" max="4871" width="39.85546875" style="2" customWidth="1"/>
    <col min="4872" max="5120" width="11.42578125" style="2"/>
    <col min="5121" max="5121" width="50" style="2" customWidth="1"/>
    <col min="5122" max="5122" width="18.42578125" style="2" customWidth="1"/>
    <col min="5123" max="5123" width="25.42578125" style="2" customWidth="1"/>
    <col min="5124" max="5124" width="14.42578125" style="2" customWidth="1"/>
    <col min="5125" max="5125" width="21.7109375" style="2" bestFit="1" customWidth="1"/>
    <col min="5126" max="5126" width="21" style="2" customWidth="1"/>
    <col min="5127" max="5127" width="39.85546875" style="2" customWidth="1"/>
    <col min="5128" max="5376" width="11.42578125" style="2"/>
    <col min="5377" max="5377" width="50" style="2" customWidth="1"/>
    <col min="5378" max="5378" width="18.42578125" style="2" customWidth="1"/>
    <col min="5379" max="5379" width="25.42578125" style="2" customWidth="1"/>
    <col min="5380" max="5380" width="14.42578125" style="2" customWidth="1"/>
    <col min="5381" max="5381" width="21.7109375" style="2" bestFit="1" customWidth="1"/>
    <col min="5382" max="5382" width="21" style="2" customWidth="1"/>
    <col min="5383" max="5383" width="39.85546875" style="2" customWidth="1"/>
    <col min="5384" max="5632" width="11.42578125" style="2"/>
    <col min="5633" max="5633" width="50" style="2" customWidth="1"/>
    <col min="5634" max="5634" width="18.42578125" style="2" customWidth="1"/>
    <col min="5635" max="5635" width="25.42578125" style="2" customWidth="1"/>
    <col min="5636" max="5636" width="14.42578125" style="2" customWidth="1"/>
    <col min="5637" max="5637" width="21.7109375" style="2" bestFit="1" customWidth="1"/>
    <col min="5638" max="5638" width="21" style="2" customWidth="1"/>
    <col min="5639" max="5639" width="39.85546875" style="2" customWidth="1"/>
    <col min="5640" max="5888" width="11.42578125" style="2"/>
    <col min="5889" max="5889" width="50" style="2" customWidth="1"/>
    <col min="5890" max="5890" width="18.42578125" style="2" customWidth="1"/>
    <col min="5891" max="5891" width="25.42578125" style="2" customWidth="1"/>
    <col min="5892" max="5892" width="14.42578125" style="2" customWidth="1"/>
    <col min="5893" max="5893" width="21.7109375" style="2" bestFit="1" customWidth="1"/>
    <col min="5894" max="5894" width="21" style="2" customWidth="1"/>
    <col min="5895" max="5895" width="39.85546875" style="2" customWidth="1"/>
    <col min="5896" max="6144" width="11.42578125" style="2"/>
    <col min="6145" max="6145" width="50" style="2" customWidth="1"/>
    <col min="6146" max="6146" width="18.42578125" style="2" customWidth="1"/>
    <col min="6147" max="6147" width="25.42578125" style="2" customWidth="1"/>
    <col min="6148" max="6148" width="14.42578125" style="2" customWidth="1"/>
    <col min="6149" max="6149" width="21.7109375" style="2" bestFit="1" customWidth="1"/>
    <col min="6150" max="6150" width="21" style="2" customWidth="1"/>
    <col min="6151" max="6151" width="39.85546875" style="2" customWidth="1"/>
    <col min="6152" max="6400" width="11.42578125" style="2"/>
    <col min="6401" max="6401" width="50" style="2" customWidth="1"/>
    <col min="6402" max="6402" width="18.42578125" style="2" customWidth="1"/>
    <col min="6403" max="6403" width="25.42578125" style="2" customWidth="1"/>
    <col min="6404" max="6404" width="14.42578125" style="2" customWidth="1"/>
    <col min="6405" max="6405" width="21.7109375" style="2" bestFit="1" customWidth="1"/>
    <col min="6406" max="6406" width="21" style="2" customWidth="1"/>
    <col min="6407" max="6407" width="39.85546875" style="2" customWidth="1"/>
    <col min="6408" max="6656" width="11.42578125" style="2"/>
    <col min="6657" max="6657" width="50" style="2" customWidth="1"/>
    <col min="6658" max="6658" width="18.42578125" style="2" customWidth="1"/>
    <col min="6659" max="6659" width="25.42578125" style="2" customWidth="1"/>
    <col min="6660" max="6660" width="14.42578125" style="2" customWidth="1"/>
    <col min="6661" max="6661" width="21.7109375" style="2" bestFit="1" customWidth="1"/>
    <col min="6662" max="6662" width="21" style="2" customWidth="1"/>
    <col min="6663" max="6663" width="39.85546875" style="2" customWidth="1"/>
    <col min="6664" max="6912" width="11.42578125" style="2"/>
    <col min="6913" max="6913" width="50" style="2" customWidth="1"/>
    <col min="6914" max="6914" width="18.42578125" style="2" customWidth="1"/>
    <col min="6915" max="6915" width="25.42578125" style="2" customWidth="1"/>
    <col min="6916" max="6916" width="14.42578125" style="2" customWidth="1"/>
    <col min="6917" max="6917" width="21.7109375" style="2" bestFit="1" customWidth="1"/>
    <col min="6918" max="6918" width="21" style="2" customWidth="1"/>
    <col min="6919" max="6919" width="39.85546875" style="2" customWidth="1"/>
    <col min="6920" max="7168" width="11.42578125" style="2"/>
    <col min="7169" max="7169" width="50" style="2" customWidth="1"/>
    <col min="7170" max="7170" width="18.42578125" style="2" customWidth="1"/>
    <col min="7171" max="7171" width="25.42578125" style="2" customWidth="1"/>
    <col min="7172" max="7172" width="14.42578125" style="2" customWidth="1"/>
    <col min="7173" max="7173" width="21.7109375" style="2" bestFit="1" customWidth="1"/>
    <col min="7174" max="7174" width="21" style="2" customWidth="1"/>
    <col min="7175" max="7175" width="39.85546875" style="2" customWidth="1"/>
    <col min="7176" max="7424" width="11.42578125" style="2"/>
    <col min="7425" max="7425" width="50" style="2" customWidth="1"/>
    <col min="7426" max="7426" width="18.42578125" style="2" customWidth="1"/>
    <col min="7427" max="7427" width="25.42578125" style="2" customWidth="1"/>
    <col min="7428" max="7428" width="14.42578125" style="2" customWidth="1"/>
    <col min="7429" max="7429" width="21.7109375" style="2" bestFit="1" customWidth="1"/>
    <col min="7430" max="7430" width="21" style="2" customWidth="1"/>
    <col min="7431" max="7431" width="39.85546875" style="2" customWidth="1"/>
    <col min="7432" max="7680" width="11.42578125" style="2"/>
    <col min="7681" max="7681" width="50" style="2" customWidth="1"/>
    <col min="7682" max="7682" width="18.42578125" style="2" customWidth="1"/>
    <col min="7683" max="7683" width="25.42578125" style="2" customWidth="1"/>
    <col min="7684" max="7684" width="14.42578125" style="2" customWidth="1"/>
    <col min="7685" max="7685" width="21.7109375" style="2" bestFit="1" customWidth="1"/>
    <col min="7686" max="7686" width="21" style="2" customWidth="1"/>
    <col min="7687" max="7687" width="39.85546875" style="2" customWidth="1"/>
    <col min="7688" max="7936" width="11.42578125" style="2"/>
    <col min="7937" max="7937" width="50" style="2" customWidth="1"/>
    <col min="7938" max="7938" width="18.42578125" style="2" customWidth="1"/>
    <col min="7939" max="7939" width="25.42578125" style="2" customWidth="1"/>
    <col min="7940" max="7940" width="14.42578125" style="2" customWidth="1"/>
    <col min="7941" max="7941" width="21.7109375" style="2" bestFit="1" customWidth="1"/>
    <col min="7942" max="7942" width="21" style="2" customWidth="1"/>
    <col min="7943" max="7943" width="39.85546875" style="2" customWidth="1"/>
    <col min="7944" max="8192" width="11.42578125" style="2"/>
    <col min="8193" max="8193" width="50" style="2" customWidth="1"/>
    <col min="8194" max="8194" width="18.42578125" style="2" customWidth="1"/>
    <col min="8195" max="8195" width="25.42578125" style="2" customWidth="1"/>
    <col min="8196" max="8196" width="14.42578125" style="2" customWidth="1"/>
    <col min="8197" max="8197" width="21.7109375" style="2" bestFit="1" customWidth="1"/>
    <col min="8198" max="8198" width="21" style="2" customWidth="1"/>
    <col min="8199" max="8199" width="39.85546875" style="2" customWidth="1"/>
    <col min="8200" max="8448" width="11.42578125" style="2"/>
    <col min="8449" max="8449" width="50" style="2" customWidth="1"/>
    <col min="8450" max="8450" width="18.42578125" style="2" customWidth="1"/>
    <col min="8451" max="8451" width="25.42578125" style="2" customWidth="1"/>
    <col min="8452" max="8452" width="14.42578125" style="2" customWidth="1"/>
    <col min="8453" max="8453" width="21.7109375" style="2" bestFit="1" customWidth="1"/>
    <col min="8454" max="8454" width="21" style="2" customWidth="1"/>
    <col min="8455" max="8455" width="39.85546875" style="2" customWidth="1"/>
    <col min="8456" max="8704" width="11.42578125" style="2"/>
    <col min="8705" max="8705" width="50" style="2" customWidth="1"/>
    <col min="8706" max="8706" width="18.42578125" style="2" customWidth="1"/>
    <col min="8707" max="8707" width="25.42578125" style="2" customWidth="1"/>
    <col min="8708" max="8708" width="14.42578125" style="2" customWidth="1"/>
    <col min="8709" max="8709" width="21.7109375" style="2" bestFit="1" customWidth="1"/>
    <col min="8710" max="8710" width="21" style="2" customWidth="1"/>
    <col min="8711" max="8711" width="39.85546875" style="2" customWidth="1"/>
    <col min="8712" max="8960" width="11.42578125" style="2"/>
    <col min="8961" max="8961" width="50" style="2" customWidth="1"/>
    <col min="8962" max="8962" width="18.42578125" style="2" customWidth="1"/>
    <col min="8963" max="8963" width="25.42578125" style="2" customWidth="1"/>
    <col min="8964" max="8964" width="14.42578125" style="2" customWidth="1"/>
    <col min="8965" max="8965" width="21.7109375" style="2" bestFit="1" customWidth="1"/>
    <col min="8966" max="8966" width="21" style="2" customWidth="1"/>
    <col min="8967" max="8967" width="39.85546875" style="2" customWidth="1"/>
    <col min="8968" max="9216" width="11.42578125" style="2"/>
    <col min="9217" max="9217" width="50" style="2" customWidth="1"/>
    <col min="9218" max="9218" width="18.42578125" style="2" customWidth="1"/>
    <col min="9219" max="9219" width="25.42578125" style="2" customWidth="1"/>
    <col min="9220" max="9220" width="14.42578125" style="2" customWidth="1"/>
    <col min="9221" max="9221" width="21.7109375" style="2" bestFit="1" customWidth="1"/>
    <col min="9222" max="9222" width="21" style="2" customWidth="1"/>
    <col min="9223" max="9223" width="39.85546875" style="2" customWidth="1"/>
    <col min="9224" max="9472" width="11.42578125" style="2"/>
    <col min="9473" max="9473" width="50" style="2" customWidth="1"/>
    <col min="9474" max="9474" width="18.42578125" style="2" customWidth="1"/>
    <col min="9475" max="9475" width="25.42578125" style="2" customWidth="1"/>
    <col min="9476" max="9476" width="14.42578125" style="2" customWidth="1"/>
    <col min="9477" max="9477" width="21.7109375" style="2" bestFit="1" customWidth="1"/>
    <col min="9478" max="9478" width="21" style="2" customWidth="1"/>
    <col min="9479" max="9479" width="39.85546875" style="2" customWidth="1"/>
    <col min="9480" max="9728" width="11.42578125" style="2"/>
    <col min="9729" max="9729" width="50" style="2" customWidth="1"/>
    <col min="9730" max="9730" width="18.42578125" style="2" customWidth="1"/>
    <col min="9731" max="9731" width="25.42578125" style="2" customWidth="1"/>
    <col min="9732" max="9732" width="14.42578125" style="2" customWidth="1"/>
    <col min="9733" max="9733" width="21.7109375" style="2" bestFit="1" customWidth="1"/>
    <col min="9734" max="9734" width="21" style="2" customWidth="1"/>
    <col min="9735" max="9735" width="39.85546875" style="2" customWidth="1"/>
    <col min="9736" max="9984" width="11.42578125" style="2"/>
    <col min="9985" max="9985" width="50" style="2" customWidth="1"/>
    <col min="9986" max="9986" width="18.42578125" style="2" customWidth="1"/>
    <col min="9987" max="9987" width="25.42578125" style="2" customWidth="1"/>
    <col min="9988" max="9988" width="14.42578125" style="2" customWidth="1"/>
    <col min="9989" max="9989" width="21.7109375" style="2" bestFit="1" customWidth="1"/>
    <col min="9990" max="9990" width="21" style="2" customWidth="1"/>
    <col min="9991" max="9991" width="39.85546875" style="2" customWidth="1"/>
    <col min="9992" max="10240" width="11.42578125" style="2"/>
    <col min="10241" max="10241" width="50" style="2" customWidth="1"/>
    <col min="10242" max="10242" width="18.42578125" style="2" customWidth="1"/>
    <col min="10243" max="10243" width="25.42578125" style="2" customWidth="1"/>
    <col min="10244" max="10244" width="14.42578125" style="2" customWidth="1"/>
    <col min="10245" max="10245" width="21.7109375" style="2" bestFit="1" customWidth="1"/>
    <col min="10246" max="10246" width="21" style="2" customWidth="1"/>
    <col min="10247" max="10247" width="39.85546875" style="2" customWidth="1"/>
    <col min="10248" max="10496" width="11.42578125" style="2"/>
    <col min="10497" max="10497" width="50" style="2" customWidth="1"/>
    <col min="10498" max="10498" width="18.42578125" style="2" customWidth="1"/>
    <col min="10499" max="10499" width="25.42578125" style="2" customWidth="1"/>
    <col min="10500" max="10500" width="14.42578125" style="2" customWidth="1"/>
    <col min="10501" max="10501" width="21.7109375" style="2" bestFit="1" customWidth="1"/>
    <col min="10502" max="10502" width="21" style="2" customWidth="1"/>
    <col min="10503" max="10503" width="39.85546875" style="2" customWidth="1"/>
    <col min="10504" max="10752" width="11.42578125" style="2"/>
    <col min="10753" max="10753" width="50" style="2" customWidth="1"/>
    <col min="10754" max="10754" width="18.42578125" style="2" customWidth="1"/>
    <col min="10755" max="10755" width="25.42578125" style="2" customWidth="1"/>
    <col min="10756" max="10756" width="14.42578125" style="2" customWidth="1"/>
    <col min="10757" max="10757" width="21.7109375" style="2" bestFit="1" customWidth="1"/>
    <col min="10758" max="10758" width="21" style="2" customWidth="1"/>
    <col min="10759" max="10759" width="39.85546875" style="2" customWidth="1"/>
    <col min="10760" max="11008" width="11.42578125" style="2"/>
    <col min="11009" max="11009" width="50" style="2" customWidth="1"/>
    <col min="11010" max="11010" width="18.42578125" style="2" customWidth="1"/>
    <col min="11011" max="11011" width="25.42578125" style="2" customWidth="1"/>
    <col min="11012" max="11012" width="14.42578125" style="2" customWidth="1"/>
    <col min="11013" max="11013" width="21.7109375" style="2" bestFit="1" customWidth="1"/>
    <col min="11014" max="11014" width="21" style="2" customWidth="1"/>
    <col min="11015" max="11015" width="39.85546875" style="2" customWidth="1"/>
    <col min="11016" max="11264" width="11.42578125" style="2"/>
    <col min="11265" max="11265" width="50" style="2" customWidth="1"/>
    <col min="11266" max="11266" width="18.42578125" style="2" customWidth="1"/>
    <col min="11267" max="11267" width="25.42578125" style="2" customWidth="1"/>
    <col min="11268" max="11268" width="14.42578125" style="2" customWidth="1"/>
    <col min="11269" max="11269" width="21.7109375" style="2" bestFit="1" customWidth="1"/>
    <col min="11270" max="11270" width="21" style="2" customWidth="1"/>
    <col min="11271" max="11271" width="39.85546875" style="2" customWidth="1"/>
    <col min="11272" max="11520" width="11.42578125" style="2"/>
    <col min="11521" max="11521" width="50" style="2" customWidth="1"/>
    <col min="11522" max="11522" width="18.42578125" style="2" customWidth="1"/>
    <col min="11523" max="11523" width="25.42578125" style="2" customWidth="1"/>
    <col min="11524" max="11524" width="14.42578125" style="2" customWidth="1"/>
    <col min="11525" max="11525" width="21.7109375" style="2" bestFit="1" customWidth="1"/>
    <col min="11526" max="11526" width="21" style="2" customWidth="1"/>
    <col min="11527" max="11527" width="39.85546875" style="2" customWidth="1"/>
    <col min="11528" max="11776" width="11.42578125" style="2"/>
    <col min="11777" max="11777" width="50" style="2" customWidth="1"/>
    <col min="11778" max="11778" width="18.42578125" style="2" customWidth="1"/>
    <col min="11779" max="11779" width="25.42578125" style="2" customWidth="1"/>
    <col min="11780" max="11780" width="14.42578125" style="2" customWidth="1"/>
    <col min="11781" max="11781" width="21.7109375" style="2" bestFit="1" customWidth="1"/>
    <col min="11782" max="11782" width="21" style="2" customWidth="1"/>
    <col min="11783" max="11783" width="39.85546875" style="2" customWidth="1"/>
    <col min="11784" max="12032" width="11.42578125" style="2"/>
    <col min="12033" max="12033" width="50" style="2" customWidth="1"/>
    <col min="12034" max="12034" width="18.42578125" style="2" customWidth="1"/>
    <col min="12035" max="12035" width="25.42578125" style="2" customWidth="1"/>
    <col min="12036" max="12036" width="14.42578125" style="2" customWidth="1"/>
    <col min="12037" max="12037" width="21.7109375" style="2" bestFit="1" customWidth="1"/>
    <col min="12038" max="12038" width="21" style="2" customWidth="1"/>
    <col min="12039" max="12039" width="39.85546875" style="2" customWidth="1"/>
    <col min="12040" max="12288" width="11.42578125" style="2"/>
    <col min="12289" max="12289" width="50" style="2" customWidth="1"/>
    <col min="12290" max="12290" width="18.42578125" style="2" customWidth="1"/>
    <col min="12291" max="12291" width="25.42578125" style="2" customWidth="1"/>
    <col min="12292" max="12292" width="14.42578125" style="2" customWidth="1"/>
    <col min="12293" max="12293" width="21.7109375" style="2" bestFit="1" customWidth="1"/>
    <col min="12294" max="12294" width="21" style="2" customWidth="1"/>
    <col min="12295" max="12295" width="39.85546875" style="2" customWidth="1"/>
    <col min="12296" max="12544" width="11.42578125" style="2"/>
    <col min="12545" max="12545" width="50" style="2" customWidth="1"/>
    <col min="12546" max="12546" width="18.42578125" style="2" customWidth="1"/>
    <col min="12547" max="12547" width="25.42578125" style="2" customWidth="1"/>
    <col min="12548" max="12548" width="14.42578125" style="2" customWidth="1"/>
    <col min="12549" max="12549" width="21.7109375" style="2" bestFit="1" customWidth="1"/>
    <col min="12550" max="12550" width="21" style="2" customWidth="1"/>
    <col min="12551" max="12551" width="39.85546875" style="2" customWidth="1"/>
    <col min="12552" max="12800" width="11.42578125" style="2"/>
    <col min="12801" max="12801" width="50" style="2" customWidth="1"/>
    <col min="12802" max="12802" width="18.42578125" style="2" customWidth="1"/>
    <col min="12803" max="12803" width="25.42578125" style="2" customWidth="1"/>
    <col min="12804" max="12804" width="14.42578125" style="2" customWidth="1"/>
    <col min="12805" max="12805" width="21.7109375" style="2" bestFit="1" customWidth="1"/>
    <col min="12806" max="12806" width="21" style="2" customWidth="1"/>
    <col min="12807" max="12807" width="39.85546875" style="2" customWidth="1"/>
    <col min="12808" max="13056" width="11.42578125" style="2"/>
    <col min="13057" max="13057" width="50" style="2" customWidth="1"/>
    <col min="13058" max="13058" width="18.42578125" style="2" customWidth="1"/>
    <col min="13059" max="13059" width="25.42578125" style="2" customWidth="1"/>
    <col min="13060" max="13060" width="14.42578125" style="2" customWidth="1"/>
    <col min="13061" max="13061" width="21.7109375" style="2" bestFit="1" customWidth="1"/>
    <col min="13062" max="13062" width="21" style="2" customWidth="1"/>
    <col min="13063" max="13063" width="39.85546875" style="2" customWidth="1"/>
    <col min="13064" max="13312" width="11.42578125" style="2"/>
    <col min="13313" max="13313" width="50" style="2" customWidth="1"/>
    <col min="13314" max="13314" width="18.42578125" style="2" customWidth="1"/>
    <col min="13315" max="13315" width="25.42578125" style="2" customWidth="1"/>
    <col min="13316" max="13316" width="14.42578125" style="2" customWidth="1"/>
    <col min="13317" max="13317" width="21.7109375" style="2" bestFit="1" customWidth="1"/>
    <col min="13318" max="13318" width="21" style="2" customWidth="1"/>
    <col min="13319" max="13319" width="39.85546875" style="2" customWidth="1"/>
    <col min="13320" max="13568" width="11.42578125" style="2"/>
    <col min="13569" max="13569" width="50" style="2" customWidth="1"/>
    <col min="13570" max="13570" width="18.42578125" style="2" customWidth="1"/>
    <col min="13571" max="13571" width="25.42578125" style="2" customWidth="1"/>
    <col min="13572" max="13572" width="14.42578125" style="2" customWidth="1"/>
    <col min="13573" max="13573" width="21.7109375" style="2" bestFit="1" customWidth="1"/>
    <col min="13574" max="13574" width="21" style="2" customWidth="1"/>
    <col min="13575" max="13575" width="39.85546875" style="2" customWidth="1"/>
    <col min="13576" max="13824" width="11.42578125" style="2"/>
    <col min="13825" max="13825" width="50" style="2" customWidth="1"/>
    <col min="13826" max="13826" width="18.42578125" style="2" customWidth="1"/>
    <col min="13827" max="13827" width="25.42578125" style="2" customWidth="1"/>
    <col min="13828" max="13828" width="14.42578125" style="2" customWidth="1"/>
    <col min="13829" max="13829" width="21.7109375" style="2" bestFit="1" customWidth="1"/>
    <col min="13830" max="13830" width="21" style="2" customWidth="1"/>
    <col min="13831" max="13831" width="39.85546875" style="2" customWidth="1"/>
    <col min="13832" max="14080" width="11.42578125" style="2"/>
    <col min="14081" max="14081" width="50" style="2" customWidth="1"/>
    <col min="14082" max="14082" width="18.42578125" style="2" customWidth="1"/>
    <col min="14083" max="14083" width="25.42578125" style="2" customWidth="1"/>
    <col min="14084" max="14084" width="14.42578125" style="2" customWidth="1"/>
    <col min="14085" max="14085" width="21.7109375" style="2" bestFit="1" customWidth="1"/>
    <col min="14086" max="14086" width="21" style="2" customWidth="1"/>
    <col min="14087" max="14087" width="39.85546875" style="2" customWidth="1"/>
    <col min="14088" max="14336" width="11.42578125" style="2"/>
    <col min="14337" max="14337" width="50" style="2" customWidth="1"/>
    <col min="14338" max="14338" width="18.42578125" style="2" customWidth="1"/>
    <col min="14339" max="14339" width="25.42578125" style="2" customWidth="1"/>
    <col min="14340" max="14340" width="14.42578125" style="2" customWidth="1"/>
    <col min="14341" max="14341" width="21.7109375" style="2" bestFit="1" customWidth="1"/>
    <col min="14342" max="14342" width="21" style="2" customWidth="1"/>
    <col min="14343" max="14343" width="39.85546875" style="2" customWidth="1"/>
    <col min="14344" max="14592" width="11.42578125" style="2"/>
    <col min="14593" max="14593" width="50" style="2" customWidth="1"/>
    <col min="14594" max="14594" width="18.42578125" style="2" customWidth="1"/>
    <col min="14595" max="14595" width="25.42578125" style="2" customWidth="1"/>
    <col min="14596" max="14596" width="14.42578125" style="2" customWidth="1"/>
    <col min="14597" max="14597" width="21.7109375" style="2" bestFit="1" customWidth="1"/>
    <col min="14598" max="14598" width="21" style="2" customWidth="1"/>
    <col min="14599" max="14599" width="39.85546875" style="2" customWidth="1"/>
    <col min="14600" max="14848" width="11.42578125" style="2"/>
    <col min="14849" max="14849" width="50" style="2" customWidth="1"/>
    <col min="14850" max="14850" width="18.42578125" style="2" customWidth="1"/>
    <col min="14851" max="14851" width="25.42578125" style="2" customWidth="1"/>
    <col min="14852" max="14852" width="14.42578125" style="2" customWidth="1"/>
    <col min="14853" max="14853" width="21.7109375" style="2" bestFit="1" customWidth="1"/>
    <col min="14854" max="14854" width="21" style="2" customWidth="1"/>
    <col min="14855" max="14855" width="39.85546875" style="2" customWidth="1"/>
    <col min="14856" max="15104" width="11.42578125" style="2"/>
    <col min="15105" max="15105" width="50" style="2" customWidth="1"/>
    <col min="15106" max="15106" width="18.42578125" style="2" customWidth="1"/>
    <col min="15107" max="15107" width="25.42578125" style="2" customWidth="1"/>
    <col min="15108" max="15108" width="14.42578125" style="2" customWidth="1"/>
    <col min="15109" max="15109" width="21.7109375" style="2" bestFit="1" customWidth="1"/>
    <col min="15110" max="15110" width="21" style="2" customWidth="1"/>
    <col min="15111" max="15111" width="39.85546875" style="2" customWidth="1"/>
    <col min="15112" max="15360" width="11.42578125" style="2"/>
    <col min="15361" max="15361" width="50" style="2" customWidth="1"/>
    <col min="15362" max="15362" width="18.42578125" style="2" customWidth="1"/>
    <col min="15363" max="15363" width="25.42578125" style="2" customWidth="1"/>
    <col min="15364" max="15364" width="14.42578125" style="2" customWidth="1"/>
    <col min="15365" max="15365" width="21.7109375" style="2" bestFit="1" customWidth="1"/>
    <col min="15366" max="15366" width="21" style="2" customWidth="1"/>
    <col min="15367" max="15367" width="39.85546875" style="2" customWidth="1"/>
    <col min="15368" max="15616" width="11.42578125" style="2"/>
    <col min="15617" max="15617" width="50" style="2" customWidth="1"/>
    <col min="15618" max="15618" width="18.42578125" style="2" customWidth="1"/>
    <col min="15619" max="15619" width="25.42578125" style="2" customWidth="1"/>
    <col min="15620" max="15620" width="14.42578125" style="2" customWidth="1"/>
    <col min="15621" max="15621" width="21.7109375" style="2" bestFit="1" customWidth="1"/>
    <col min="15622" max="15622" width="21" style="2" customWidth="1"/>
    <col min="15623" max="15623" width="39.85546875" style="2" customWidth="1"/>
    <col min="15624" max="15872" width="11.42578125" style="2"/>
    <col min="15873" max="15873" width="50" style="2" customWidth="1"/>
    <col min="15874" max="15874" width="18.42578125" style="2" customWidth="1"/>
    <col min="15875" max="15875" width="25.42578125" style="2" customWidth="1"/>
    <col min="15876" max="15876" width="14.42578125" style="2" customWidth="1"/>
    <col min="15877" max="15877" width="21.7109375" style="2" bestFit="1" customWidth="1"/>
    <col min="15878" max="15878" width="21" style="2" customWidth="1"/>
    <col min="15879" max="15879" width="39.85546875" style="2" customWidth="1"/>
    <col min="15880" max="16128" width="11.42578125" style="2"/>
    <col min="16129" max="16129" width="50" style="2" customWidth="1"/>
    <col min="16130" max="16130" width="18.42578125" style="2" customWidth="1"/>
    <col min="16131" max="16131" width="25.42578125" style="2" customWidth="1"/>
    <col min="16132" max="16132" width="14.42578125" style="2" customWidth="1"/>
    <col min="16133" max="16133" width="21.7109375" style="2" bestFit="1" customWidth="1"/>
    <col min="16134" max="16134" width="21" style="2" customWidth="1"/>
    <col min="16135" max="16135" width="39.85546875" style="2" customWidth="1"/>
    <col min="16136" max="16384" width="11.42578125" style="2"/>
  </cols>
  <sheetData>
    <row r="1" spans="1:7" x14ac:dyDescent="0.25">
      <c r="A1" s="47"/>
      <c r="G1" s="48" t="s">
        <v>1</v>
      </c>
    </row>
    <row r="2" spans="1:7" x14ac:dyDescent="0.25">
      <c r="A2" s="6" t="s">
        <v>420</v>
      </c>
      <c r="B2" s="2"/>
      <c r="C2" s="2"/>
      <c r="D2" s="2"/>
      <c r="E2" s="2"/>
      <c r="F2" s="2"/>
      <c r="G2" s="48"/>
    </row>
    <row r="3" spans="1:7" x14ac:dyDescent="0.25">
      <c r="A3" s="1" t="s">
        <v>0</v>
      </c>
      <c r="B3" s="2"/>
      <c r="C3" s="2"/>
      <c r="D3" s="2"/>
      <c r="E3" s="2"/>
      <c r="F3" s="2"/>
    </row>
    <row r="4" spans="1:7" x14ac:dyDescent="0.25">
      <c r="A4" s="3" t="s">
        <v>33</v>
      </c>
      <c r="B4" s="2"/>
      <c r="C4" s="2"/>
      <c r="D4" s="2"/>
      <c r="E4" s="2"/>
      <c r="F4" s="2"/>
    </row>
    <row r="5" spans="1:7" x14ac:dyDescent="0.25">
      <c r="B5" s="2"/>
      <c r="C5" s="2"/>
      <c r="D5" s="2"/>
      <c r="E5" s="2"/>
      <c r="F5" s="2"/>
    </row>
    <row r="6" spans="1:7" ht="45.75" customHeight="1" x14ac:dyDescent="0.25">
      <c r="A6" s="7" t="s">
        <v>8</v>
      </c>
      <c r="B6" s="8" t="s">
        <v>4</v>
      </c>
      <c r="C6" s="8" t="s">
        <v>7</v>
      </c>
      <c r="D6" s="8" t="s">
        <v>5</v>
      </c>
      <c r="E6" s="7" t="s">
        <v>2</v>
      </c>
      <c r="F6" s="7" t="s">
        <v>3</v>
      </c>
      <c r="G6" s="7" t="s">
        <v>125</v>
      </c>
    </row>
    <row r="7" spans="1:7" ht="23.1" customHeight="1" x14ac:dyDescent="0.25">
      <c r="A7" s="56" t="s">
        <v>9</v>
      </c>
      <c r="B7" s="59" t="s">
        <v>10</v>
      </c>
      <c r="C7" s="59" t="s">
        <v>158</v>
      </c>
      <c r="D7" s="59"/>
      <c r="E7" s="335" t="s">
        <v>425</v>
      </c>
      <c r="F7" s="66">
        <v>2967058.43</v>
      </c>
      <c r="G7" s="56"/>
    </row>
    <row r="8" spans="1:7" ht="23.1" customHeight="1" x14ac:dyDescent="0.25">
      <c r="A8" s="56" t="s">
        <v>223</v>
      </c>
      <c r="B8" s="59" t="s">
        <v>28</v>
      </c>
      <c r="C8" s="59" t="s">
        <v>88</v>
      </c>
      <c r="D8" s="67">
        <v>1.5</v>
      </c>
      <c r="E8" s="67"/>
      <c r="F8" s="66">
        <v>565699.56999999995</v>
      </c>
      <c r="G8" s="56"/>
    </row>
    <row r="9" spans="1:7" ht="23.1" customHeight="1" x14ac:dyDescent="0.25">
      <c r="A9" s="56" t="s">
        <v>224</v>
      </c>
      <c r="B9" s="59" t="s">
        <v>28</v>
      </c>
      <c r="C9" s="59" t="s">
        <v>225</v>
      </c>
      <c r="D9" s="67">
        <v>18</v>
      </c>
      <c r="E9" s="67"/>
      <c r="F9" s="66">
        <v>1819987.4</v>
      </c>
      <c r="G9" s="56"/>
    </row>
    <row r="10" spans="1:7" ht="23.1" customHeight="1" x14ac:dyDescent="0.25">
      <c r="A10" s="56" t="s">
        <v>226</v>
      </c>
      <c r="B10" s="59" t="s">
        <v>28</v>
      </c>
      <c r="C10" s="59" t="s">
        <v>225</v>
      </c>
      <c r="D10" s="67">
        <v>8.6956000000000007</v>
      </c>
      <c r="E10" s="67"/>
      <c r="F10" s="66">
        <v>817826.81</v>
      </c>
      <c r="G10" s="56"/>
    </row>
    <row r="11" spans="1:7" ht="23.1" customHeight="1" x14ac:dyDescent="0.25">
      <c r="A11" s="56" t="s">
        <v>227</v>
      </c>
      <c r="B11" s="59" t="s">
        <v>228</v>
      </c>
      <c r="C11" s="59" t="s">
        <v>229</v>
      </c>
      <c r="D11" s="67"/>
      <c r="E11" s="336">
        <v>180</v>
      </c>
      <c r="F11" s="66">
        <v>299660.53999999998</v>
      </c>
      <c r="G11" s="56"/>
    </row>
    <row r="12" spans="1:7" ht="23.1" customHeight="1" x14ac:dyDescent="0.25">
      <c r="A12" s="56" t="s">
        <v>72</v>
      </c>
      <c r="B12" s="59" t="s">
        <v>230</v>
      </c>
      <c r="C12" s="65" t="s">
        <v>426</v>
      </c>
      <c r="D12" s="67"/>
      <c r="E12" s="335" t="s">
        <v>427</v>
      </c>
      <c r="F12" s="66">
        <v>286570</v>
      </c>
      <c r="G12" s="56"/>
    </row>
    <row r="13" spans="1:7" ht="23.1" customHeight="1" x14ac:dyDescent="0.25">
      <c r="A13" s="56" t="s">
        <v>231</v>
      </c>
      <c r="B13" s="59" t="s">
        <v>230</v>
      </c>
      <c r="C13" s="59" t="s">
        <v>232</v>
      </c>
      <c r="D13" s="67">
        <v>0.5</v>
      </c>
      <c r="E13" s="67"/>
      <c r="F13" s="66">
        <v>228930.9</v>
      </c>
      <c r="G13" s="56"/>
    </row>
    <row r="17" spans="1:7" x14ac:dyDescent="0.25">
      <c r="A17" s="13" t="s">
        <v>428</v>
      </c>
      <c r="B17" s="28"/>
      <c r="C17" s="28"/>
      <c r="D17" s="28"/>
      <c r="E17" s="28"/>
      <c r="F17" s="69"/>
      <c r="G17" s="13"/>
    </row>
    <row r="18" spans="1:7" x14ac:dyDescent="0.2">
      <c r="A18" s="240" t="s">
        <v>429</v>
      </c>
      <c r="B18" s="241"/>
      <c r="C18" s="242" t="s">
        <v>90</v>
      </c>
      <c r="D18" s="244" t="s">
        <v>10</v>
      </c>
      <c r="E18" s="28"/>
      <c r="F18" s="69"/>
      <c r="G18" s="13"/>
    </row>
    <row r="19" spans="1:7" x14ac:dyDescent="0.25">
      <c r="A19" s="238"/>
      <c r="B19" s="239"/>
      <c r="C19" s="238"/>
      <c r="D19" s="245"/>
      <c r="E19" s="28"/>
      <c r="F19" s="440"/>
      <c r="G19" s="13"/>
    </row>
    <row r="20" spans="1:7" x14ac:dyDescent="0.25">
      <c r="A20" s="238" t="s">
        <v>430</v>
      </c>
      <c r="B20" s="239"/>
      <c r="C20" s="243" t="s">
        <v>431</v>
      </c>
      <c r="D20" s="246" t="s">
        <v>432</v>
      </c>
      <c r="E20" s="28"/>
      <c r="F20" s="69"/>
      <c r="G20" s="13"/>
    </row>
    <row r="21" spans="1:7" x14ac:dyDescent="0.25">
      <c r="A21" s="496" t="s">
        <v>433</v>
      </c>
      <c r="B21" s="497"/>
      <c r="C21" s="243" t="s">
        <v>434</v>
      </c>
      <c r="D21" s="246" t="s">
        <v>435</v>
      </c>
      <c r="E21" s="28"/>
      <c r="F21" s="69"/>
      <c r="G21" s="13"/>
    </row>
    <row r="22" spans="1:7" x14ac:dyDescent="0.25">
      <c r="A22" s="496" t="s">
        <v>436</v>
      </c>
      <c r="B22" s="497"/>
      <c r="C22" s="243" t="s">
        <v>437</v>
      </c>
      <c r="D22" s="246" t="s">
        <v>438</v>
      </c>
      <c r="E22" s="28"/>
      <c r="F22" s="69"/>
      <c r="G22" s="13"/>
    </row>
    <row r="23" spans="1:7" x14ac:dyDescent="0.25">
      <c r="A23" s="238" t="s">
        <v>439</v>
      </c>
      <c r="B23" s="239"/>
      <c r="C23" s="243" t="s">
        <v>440</v>
      </c>
      <c r="D23" s="246" t="s">
        <v>441</v>
      </c>
      <c r="E23" s="28"/>
      <c r="F23" s="69"/>
      <c r="G23" s="13"/>
    </row>
    <row r="24" spans="1:7" x14ac:dyDescent="0.25">
      <c r="A24" s="496"/>
      <c r="B24" s="497"/>
      <c r="C24" s="496"/>
      <c r="D24" s="494"/>
      <c r="E24" s="28"/>
      <c r="F24" s="69"/>
      <c r="G24" s="13"/>
    </row>
    <row r="25" spans="1:7" x14ac:dyDescent="0.25">
      <c r="A25" s="498"/>
      <c r="B25" s="499"/>
      <c r="C25" s="498"/>
      <c r="D25" s="495"/>
      <c r="E25" s="28"/>
      <c r="F25" s="69"/>
      <c r="G25" s="13"/>
    </row>
    <row r="26" spans="1:7" x14ac:dyDescent="0.25">
      <c r="A26" s="13"/>
      <c r="B26" s="28"/>
      <c r="C26" s="28"/>
      <c r="D26" s="28"/>
      <c r="E26" s="28"/>
      <c r="F26" s="69"/>
      <c r="G26" s="13"/>
    </row>
    <row r="27" spans="1:7" x14ac:dyDescent="0.25">
      <c r="A27" s="71" t="s">
        <v>442</v>
      </c>
      <c r="B27" s="52"/>
      <c r="C27" s="52"/>
      <c r="D27" s="52"/>
      <c r="E27" s="52"/>
      <c r="F27" s="52"/>
      <c r="G27" s="52"/>
    </row>
    <row r="28" spans="1:7" x14ac:dyDescent="0.25">
      <c r="A28" s="70"/>
      <c r="B28" s="52"/>
      <c r="C28" s="52"/>
      <c r="D28" s="52"/>
      <c r="E28" s="52"/>
      <c r="F28" s="52"/>
      <c r="G28" s="52"/>
    </row>
    <row r="29" spans="1:7" x14ac:dyDescent="0.25">
      <c r="A29" s="72" t="s">
        <v>443</v>
      </c>
      <c r="B29" s="52"/>
      <c r="C29" s="52"/>
      <c r="D29" s="52"/>
      <c r="E29" s="52"/>
      <c r="F29" s="52"/>
      <c r="G29" s="52"/>
    </row>
    <row r="30" spans="1:7" x14ac:dyDescent="0.25">
      <c r="A30" s="72" t="s">
        <v>444</v>
      </c>
      <c r="B30" s="52"/>
      <c r="C30" s="52"/>
      <c r="D30" s="70" t="s">
        <v>445</v>
      </c>
      <c r="E30" s="52"/>
      <c r="F30" s="52"/>
      <c r="G30" s="52"/>
    </row>
    <row r="31" spans="1:7" x14ac:dyDescent="0.25">
      <c r="A31" s="72" t="s">
        <v>446</v>
      </c>
      <c r="B31" s="52"/>
      <c r="C31" s="52"/>
      <c r="D31" s="52"/>
      <c r="E31" s="70" t="s">
        <v>447</v>
      </c>
      <c r="F31" s="52"/>
      <c r="G31" s="52"/>
    </row>
    <row r="32" spans="1:7" x14ac:dyDescent="0.25">
      <c r="A32" s="72" t="s">
        <v>448</v>
      </c>
      <c r="B32" s="52"/>
      <c r="C32" s="52"/>
      <c r="D32" s="52"/>
      <c r="E32" s="52"/>
      <c r="F32" s="52"/>
      <c r="G32" s="52"/>
    </row>
    <row r="33" spans="1:7" x14ac:dyDescent="0.25">
      <c r="A33" s="72" t="s">
        <v>449</v>
      </c>
      <c r="B33" s="52"/>
      <c r="C33" s="52"/>
      <c r="D33" s="52"/>
      <c r="E33" s="52"/>
      <c r="F33" s="52"/>
      <c r="G33" s="52"/>
    </row>
    <row r="34" spans="1:7" x14ac:dyDescent="0.25">
      <c r="A34" s="72" t="s">
        <v>450</v>
      </c>
      <c r="B34" s="52"/>
      <c r="C34" s="52"/>
      <c r="D34" s="52"/>
      <c r="E34" s="52"/>
      <c r="F34" s="52"/>
      <c r="G34" s="52"/>
    </row>
    <row r="35" spans="1:7" x14ac:dyDescent="0.25">
      <c r="A35" s="72" t="s">
        <v>451</v>
      </c>
      <c r="B35" s="52"/>
      <c r="C35" s="52"/>
      <c r="D35" s="52"/>
      <c r="E35" s="52"/>
      <c r="F35" s="52"/>
      <c r="G35" s="52"/>
    </row>
    <row r="36" spans="1:7" x14ac:dyDescent="0.25">
      <c r="A36" s="70" t="s">
        <v>452</v>
      </c>
      <c r="B36" s="52"/>
      <c r="C36" s="52"/>
      <c r="D36" s="52"/>
      <c r="E36" s="70" t="s">
        <v>453</v>
      </c>
      <c r="F36" s="52"/>
      <c r="G36" s="52"/>
    </row>
    <row r="37" spans="1:7" x14ac:dyDescent="0.25">
      <c r="A37" s="70" t="s">
        <v>454</v>
      </c>
      <c r="B37" s="52"/>
      <c r="C37" s="52"/>
      <c r="D37" s="52"/>
      <c r="E37" s="70" t="s">
        <v>455</v>
      </c>
      <c r="F37" s="70" t="s">
        <v>456</v>
      </c>
      <c r="G37" s="52"/>
    </row>
    <row r="38" spans="1:7" x14ac:dyDescent="0.25">
      <c r="A38" s="72" t="s">
        <v>457</v>
      </c>
      <c r="B38" s="52"/>
      <c r="C38" s="52"/>
      <c r="D38" s="52"/>
      <c r="E38" s="52"/>
      <c r="F38" s="52"/>
      <c r="G38" s="52"/>
    </row>
    <row r="39" spans="1:7" x14ac:dyDescent="0.25">
      <c r="A39" s="72" t="s">
        <v>458</v>
      </c>
      <c r="B39" s="52"/>
      <c r="C39" s="52"/>
      <c r="D39" s="52"/>
      <c r="E39" s="52"/>
      <c r="F39" s="52"/>
      <c r="G39" s="72" t="s">
        <v>459</v>
      </c>
    </row>
    <row r="40" spans="1:7" ht="15.75" x14ac:dyDescent="0.25">
      <c r="A40" s="73"/>
      <c r="B40"/>
      <c r="C40"/>
      <c r="D40"/>
      <c r="E40"/>
      <c r="F40"/>
      <c r="G40"/>
    </row>
    <row r="43" spans="1:7" x14ac:dyDescent="0.25">
      <c r="A43" s="68" t="s">
        <v>6</v>
      </c>
    </row>
  </sheetData>
  <mergeCells count="6">
    <mergeCell ref="D24:D25"/>
    <mergeCell ref="A21:B21"/>
    <mergeCell ref="A22:B22"/>
    <mergeCell ref="A24:A25"/>
    <mergeCell ref="B24:B25"/>
    <mergeCell ref="C24:C25"/>
  </mergeCells>
  <pageMargins left="0.70866141732283472" right="0.70866141732283472" top="0.74803149606299213" bottom="0.74803149606299213" header="0.31496062992125984" footer="0.31496062992125984"/>
  <pageSetup paperSize="9" scale="68" orientation="landscape" verticalDpi="300" r:id="rId1"/>
  <ignoredErrors>
    <ignoredError sqref="C20:G45"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95" zoomScaleNormal="95" workbookViewId="0">
      <selection activeCell="D7" sqref="D7:E7"/>
    </sheetView>
  </sheetViews>
  <sheetFormatPr baseColWidth="10" defaultRowHeight="15" x14ac:dyDescent="0.25"/>
  <cols>
    <col min="1" max="1" width="71.42578125" style="2" customWidth="1"/>
    <col min="2" max="2" width="18.42578125" style="2" customWidth="1"/>
    <col min="3" max="3" width="21.28515625" style="2" customWidth="1"/>
    <col min="4" max="4" width="11.28515625" style="2" customWidth="1"/>
    <col min="5" max="5" width="11.42578125" style="2" customWidth="1"/>
    <col min="6" max="6" width="18.5703125" style="2" customWidth="1"/>
    <col min="7" max="7" width="39.85546875" style="2" customWidth="1"/>
    <col min="8" max="16384" width="11.42578125" style="2"/>
  </cols>
  <sheetData>
    <row r="1" spans="1:7" x14ac:dyDescent="0.25">
      <c r="A1" s="1"/>
      <c r="G1" s="4" t="s">
        <v>1</v>
      </c>
    </row>
    <row r="2" spans="1:7" x14ac:dyDescent="0.25">
      <c r="A2" s="6" t="s">
        <v>421</v>
      </c>
    </row>
    <row r="3" spans="1:7" ht="16.5" customHeight="1"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3.1" customHeight="1" x14ac:dyDescent="0.25">
      <c r="A7" s="11" t="s">
        <v>144</v>
      </c>
      <c r="B7" s="11" t="s">
        <v>202</v>
      </c>
      <c r="C7" s="11" t="s">
        <v>158</v>
      </c>
      <c r="D7" s="11">
        <v>7.4999999999999997E-2</v>
      </c>
      <c r="E7" s="80">
        <v>65</v>
      </c>
      <c r="F7" s="41">
        <v>534560.46</v>
      </c>
      <c r="G7" s="11"/>
    </row>
    <row r="8" spans="1:7" ht="23.1" customHeight="1" x14ac:dyDescent="0.25">
      <c r="A8" s="11" t="s">
        <v>233</v>
      </c>
      <c r="B8" s="11" t="s">
        <v>202</v>
      </c>
      <c r="C8" s="11" t="s">
        <v>234</v>
      </c>
      <c r="D8" s="11"/>
      <c r="E8" s="80">
        <v>2.4</v>
      </c>
      <c r="F8" s="467">
        <v>360061.91</v>
      </c>
      <c r="G8" s="11"/>
    </row>
    <row r="9" spans="1:7" ht="23.1" customHeight="1" x14ac:dyDescent="0.25">
      <c r="A9" s="11" t="s">
        <v>235</v>
      </c>
      <c r="B9" s="11" t="s">
        <v>202</v>
      </c>
      <c r="C9" s="11" t="s">
        <v>158</v>
      </c>
      <c r="D9" s="11"/>
      <c r="E9" s="80">
        <v>80</v>
      </c>
      <c r="F9" s="469"/>
      <c r="G9" s="11"/>
    </row>
    <row r="10" spans="1:7" ht="23.1" customHeight="1" x14ac:dyDescent="0.25">
      <c r="A10" s="11" t="s">
        <v>236</v>
      </c>
      <c r="B10" s="11" t="s">
        <v>202</v>
      </c>
      <c r="C10" s="11" t="s">
        <v>237</v>
      </c>
      <c r="D10" s="11">
        <v>1.5</v>
      </c>
      <c r="E10" s="80">
        <v>200</v>
      </c>
      <c r="F10" s="41">
        <v>931743.33</v>
      </c>
      <c r="G10" s="11"/>
    </row>
    <row r="11" spans="1:7" ht="23.1" customHeight="1" x14ac:dyDescent="0.25">
      <c r="A11" s="11" t="s">
        <v>164</v>
      </c>
      <c r="B11" s="11" t="s">
        <v>145</v>
      </c>
      <c r="C11" s="11" t="s">
        <v>238</v>
      </c>
      <c r="D11" s="11">
        <v>16</v>
      </c>
      <c r="E11" s="24"/>
      <c r="F11" s="41">
        <v>907869.23</v>
      </c>
      <c r="G11" s="11"/>
    </row>
    <row r="12" spans="1:7" ht="23.1" customHeight="1" x14ac:dyDescent="0.25">
      <c r="A12" s="11" t="s">
        <v>552</v>
      </c>
      <c r="B12" s="11" t="s">
        <v>553</v>
      </c>
      <c r="C12" s="26" t="s">
        <v>547</v>
      </c>
      <c r="D12" s="26" t="s">
        <v>547</v>
      </c>
      <c r="E12" s="83"/>
      <c r="F12" s="41">
        <v>36020</v>
      </c>
      <c r="G12" s="11"/>
    </row>
    <row r="13" spans="1:7" ht="23.1" customHeight="1" x14ac:dyDescent="0.25">
      <c r="A13" s="11" t="s">
        <v>554</v>
      </c>
      <c r="B13" s="11" t="s">
        <v>555</v>
      </c>
      <c r="C13" s="26" t="s">
        <v>547</v>
      </c>
      <c r="D13" s="26" t="s">
        <v>547</v>
      </c>
      <c r="E13" s="83"/>
      <c r="F13" s="41">
        <v>8800</v>
      </c>
      <c r="G13" s="11"/>
    </row>
    <row r="14" spans="1:7" ht="23.1" customHeight="1" x14ac:dyDescent="0.25">
      <c r="A14" s="11" t="s">
        <v>556</v>
      </c>
      <c r="B14" s="11" t="s">
        <v>553</v>
      </c>
      <c r="C14" s="26" t="s">
        <v>547</v>
      </c>
      <c r="D14" s="26" t="s">
        <v>547</v>
      </c>
      <c r="E14" s="83"/>
      <c r="F14" s="41">
        <v>49650.97</v>
      </c>
      <c r="G14" s="11"/>
    </row>
    <row r="15" spans="1:7" ht="23.1" customHeight="1" x14ac:dyDescent="0.25">
      <c r="A15" s="11" t="s">
        <v>557</v>
      </c>
      <c r="B15" s="11" t="s">
        <v>553</v>
      </c>
      <c r="C15" s="26" t="s">
        <v>547</v>
      </c>
      <c r="D15" s="26" t="s">
        <v>547</v>
      </c>
      <c r="E15" s="83"/>
      <c r="F15" s="41">
        <v>10630</v>
      </c>
      <c r="G15" s="11"/>
    </row>
    <row r="16" spans="1:7" ht="23.1" customHeight="1" x14ac:dyDescent="0.25">
      <c r="A16" s="11" t="s">
        <v>558</v>
      </c>
      <c r="B16" s="11" t="s">
        <v>553</v>
      </c>
      <c r="C16" s="26" t="s">
        <v>547</v>
      </c>
      <c r="D16" s="26" t="s">
        <v>547</v>
      </c>
      <c r="E16" s="83"/>
      <c r="F16" s="41">
        <v>21426.9</v>
      </c>
      <c r="G16" s="11"/>
    </row>
    <row r="17" spans="1:7" ht="23.1" customHeight="1" x14ac:dyDescent="0.25">
      <c r="A17" s="11" t="s">
        <v>559</v>
      </c>
      <c r="B17" s="11" t="s">
        <v>560</v>
      </c>
      <c r="C17" s="26" t="s">
        <v>158</v>
      </c>
      <c r="D17" s="26" t="s">
        <v>547</v>
      </c>
      <c r="E17" s="83"/>
      <c r="F17" s="41">
        <v>141530.98000000001</v>
      </c>
      <c r="G17" s="11"/>
    </row>
    <row r="18" spans="1:7" ht="23.1" customHeight="1" x14ac:dyDescent="0.25">
      <c r="A18" s="11" t="s">
        <v>561</v>
      </c>
      <c r="B18" s="11" t="s">
        <v>553</v>
      </c>
      <c r="C18" s="26" t="s">
        <v>547</v>
      </c>
      <c r="D18" s="26" t="s">
        <v>547</v>
      </c>
      <c r="E18" s="83"/>
      <c r="F18" s="41">
        <v>23140</v>
      </c>
      <c r="G18" s="11"/>
    </row>
    <row r="19" spans="1:7" ht="23.1" customHeight="1" x14ac:dyDescent="0.25">
      <c r="A19" s="11" t="s">
        <v>562</v>
      </c>
      <c r="B19" s="11" t="s">
        <v>145</v>
      </c>
      <c r="C19" s="11" t="s">
        <v>563</v>
      </c>
      <c r="D19" s="11"/>
      <c r="E19" s="24"/>
      <c r="F19" s="41">
        <v>112309.99</v>
      </c>
      <c r="G19" s="11"/>
    </row>
    <row r="20" spans="1:7" ht="23.1" customHeight="1" x14ac:dyDescent="0.25">
      <c r="A20" s="11" t="s">
        <v>564</v>
      </c>
      <c r="B20" s="11" t="s">
        <v>145</v>
      </c>
      <c r="C20" s="11" t="s">
        <v>565</v>
      </c>
      <c r="D20" s="11"/>
      <c r="E20" s="24"/>
      <c r="F20" s="41">
        <v>12111.67</v>
      </c>
      <c r="G20" s="11"/>
    </row>
    <row r="22" spans="1:7" x14ac:dyDescent="0.25">
      <c r="A22" s="68" t="s">
        <v>6</v>
      </c>
    </row>
  </sheetData>
  <mergeCells count="1">
    <mergeCell ref="F8:F9"/>
  </mergeCells>
  <pageMargins left="0.70866141732283472" right="0.70866141732283472" top="0.74803149606299213" bottom="0.74803149606299213" header="0.31496062992125984" footer="0.31496062992125984"/>
  <pageSetup paperSize="9" scale="68" orientation="landscape" r:id="rId1"/>
  <ignoredErrors>
    <ignoredError sqref="E11" numberStoredAsText="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heetViews>
  <sheetFormatPr baseColWidth="10" defaultRowHeight="15" x14ac:dyDescent="0.25"/>
  <cols>
    <col min="1" max="1" width="56.85546875" style="2" customWidth="1"/>
    <col min="2" max="2" width="27.85546875" style="2" customWidth="1"/>
    <col min="3" max="3" width="26.28515625" style="2" customWidth="1"/>
    <col min="4" max="4" width="18.7109375" style="2" customWidth="1"/>
    <col min="5" max="5" width="17.5703125" style="2" customWidth="1"/>
    <col min="6" max="6" width="21" style="2" customWidth="1"/>
    <col min="7" max="7" width="32.5703125" style="2" customWidth="1"/>
    <col min="8" max="16384" width="11.42578125" style="2"/>
  </cols>
  <sheetData>
    <row r="1" spans="1:7" x14ac:dyDescent="0.25">
      <c r="A1" s="1"/>
      <c r="G1" s="4" t="s">
        <v>1</v>
      </c>
    </row>
    <row r="2" spans="1:7" x14ac:dyDescent="0.25">
      <c r="A2" s="6" t="s">
        <v>1464</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4.95" customHeight="1" x14ac:dyDescent="0.25">
      <c r="A7" s="159" t="s">
        <v>174</v>
      </c>
      <c r="B7" s="51"/>
      <c r="C7" s="51"/>
      <c r="D7" s="51"/>
      <c r="E7" s="51"/>
      <c r="F7" s="51"/>
      <c r="G7" s="51"/>
    </row>
    <row r="8" spans="1:7" ht="27" customHeight="1" x14ac:dyDescent="0.3">
      <c r="A8" s="158" t="s">
        <v>514</v>
      </c>
      <c r="B8" s="337" t="s">
        <v>1465</v>
      </c>
      <c r="C8" s="338" t="s">
        <v>1466</v>
      </c>
      <c r="D8" s="161"/>
      <c r="E8" s="89">
        <v>40</v>
      </c>
      <c r="F8" s="164">
        <v>6440</v>
      </c>
      <c r="G8" s="51"/>
    </row>
    <row r="9" spans="1:7" ht="24.95" customHeight="1" x14ac:dyDescent="0.3">
      <c r="A9" s="158" t="s">
        <v>1461</v>
      </c>
      <c r="B9" s="339" t="s">
        <v>1467</v>
      </c>
      <c r="C9" s="338" t="s">
        <v>1468</v>
      </c>
      <c r="D9" s="161"/>
      <c r="E9" s="89">
        <v>650</v>
      </c>
      <c r="F9" s="164">
        <v>389257.72000000003</v>
      </c>
      <c r="G9" s="51"/>
    </row>
    <row r="10" spans="1:7" ht="24.95" customHeight="1" x14ac:dyDescent="0.3">
      <c r="A10" s="158" t="s">
        <v>1469</v>
      </c>
      <c r="B10" s="337" t="s">
        <v>1470</v>
      </c>
      <c r="C10" s="338" t="s">
        <v>1471</v>
      </c>
      <c r="D10" s="160" t="s">
        <v>1472</v>
      </c>
      <c r="E10" s="89"/>
      <c r="F10" s="164">
        <v>144890.04999999999</v>
      </c>
      <c r="G10" s="51"/>
    </row>
    <row r="11" spans="1:7" ht="24.95" customHeight="1" x14ac:dyDescent="0.3">
      <c r="A11" s="158" t="s">
        <v>1462</v>
      </c>
      <c r="B11" s="339" t="s">
        <v>1383</v>
      </c>
      <c r="C11" s="340" t="s">
        <v>1473</v>
      </c>
      <c r="D11" s="161"/>
      <c r="E11" s="89">
        <v>30000</v>
      </c>
      <c r="F11" s="164">
        <v>146000</v>
      </c>
      <c r="G11" s="51"/>
    </row>
    <row r="12" spans="1:7" ht="24.95" customHeight="1" x14ac:dyDescent="0.3">
      <c r="A12" s="162" t="s">
        <v>187</v>
      </c>
      <c r="B12" s="99"/>
      <c r="C12" s="341"/>
      <c r="D12" s="51"/>
      <c r="E12" s="165"/>
      <c r="F12" s="164"/>
      <c r="G12" s="51"/>
    </row>
    <row r="13" spans="1:7" ht="24.95" customHeight="1" x14ac:dyDescent="0.3">
      <c r="A13" s="158" t="s">
        <v>1463</v>
      </c>
      <c r="B13" s="339" t="s">
        <v>1474</v>
      </c>
      <c r="C13" s="340" t="s">
        <v>1475</v>
      </c>
      <c r="D13" s="161"/>
      <c r="E13" s="89">
        <v>1500</v>
      </c>
      <c r="F13" s="164">
        <v>28645</v>
      </c>
      <c r="G13" s="51"/>
    </row>
    <row r="14" spans="1:7" ht="24.95" customHeight="1" x14ac:dyDescent="0.3">
      <c r="A14" s="158" t="s">
        <v>155</v>
      </c>
      <c r="B14" s="99" t="s">
        <v>1476</v>
      </c>
      <c r="C14" s="342" t="s">
        <v>1477</v>
      </c>
      <c r="D14" s="51"/>
      <c r="E14" s="165" t="s">
        <v>1478</v>
      </c>
      <c r="F14" s="166">
        <v>8100</v>
      </c>
      <c r="G14" s="51"/>
    </row>
    <row r="15" spans="1:7" ht="30.75" customHeight="1" x14ac:dyDescent="0.3">
      <c r="A15" s="158" t="s">
        <v>1479</v>
      </c>
      <c r="B15" s="218" t="s">
        <v>1480</v>
      </c>
      <c r="C15" s="342" t="s">
        <v>1481</v>
      </c>
      <c r="D15" s="51"/>
      <c r="E15" s="165">
        <v>160</v>
      </c>
      <c r="F15" s="166">
        <v>157155</v>
      </c>
      <c r="G15" s="51"/>
    </row>
    <row r="16" spans="1:7" ht="24.95" customHeight="1" x14ac:dyDescent="0.3">
      <c r="A16" s="158" t="s">
        <v>353</v>
      </c>
      <c r="B16" s="99" t="s">
        <v>1482</v>
      </c>
      <c r="C16" s="342" t="s">
        <v>1483</v>
      </c>
      <c r="D16" s="51"/>
      <c r="E16" s="165">
        <v>250</v>
      </c>
      <c r="F16" s="166">
        <v>26830</v>
      </c>
      <c r="G16" s="51"/>
    </row>
    <row r="17" spans="1:7" ht="24.95" customHeight="1" x14ac:dyDescent="0.3">
      <c r="A17" s="158" t="s">
        <v>1484</v>
      </c>
      <c r="B17" s="99" t="s">
        <v>1485</v>
      </c>
      <c r="C17" s="342" t="s">
        <v>1486</v>
      </c>
      <c r="D17" s="51"/>
      <c r="E17" s="165"/>
      <c r="F17" s="166">
        <v>579924.38</v>
      </c>
      <c r="G17" s="318" t="s">
        <v>1487</v>
      </c>
    </row>
    <row r="18" spans="1:7" ht="24.95" customHeight="1" x14ac:dyDescent="0.3">
      <c r="A18" s="158" t="s">
        <v>1488</v>
      </c>
      <c r="B18" s="99" t="s">
        <v>1489</v>
      </c>
      <c r="C18" s="342" t="s">
        <v>1490</v>
      </c>
      <c r="D18" s="51"/>
      <c r="E18" s="165"/>
      <c r="F18" s="166">
        <v>23401.95</v>
      </c>
      <c r="G18" s="318" t="s">
        <v>1491</v>
      </c>
    </row>
    <row r="19" spans="1:7" ht="24.95" customHeight="1" x14ac:dyDescent="0.3">
      <c r="A19" s="160" t="s">
        <v>1492</v>
      </c>
      <c r="B19" s="99" t="s">
        <v>1264</v>
      </c>
      <c r="C19" s="342" t="s">
        <v>1493</v>
      </c>
      <c r="D19" s="163">
        <v>8.6956000000000006E-2</v>
      </c>
      <c r="E19" s="165"/>
      <c r="F19" s="166">
        <v>224809.28</v>
      </c>
      <c r="G19" s="318" t="s">
        <v>1494</v>
      </c>
    </row>
    <row r="20" spans="1:7" x14ac:dyDescent="0.25">
      <c r="G20" s="228"/>
    </row>
  </sheetData>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95" zoomScaleNormal="95" workbookViewId="0">
      <selection activeCell="D7" sqref="D7:E7"/>
    </sheetView>
  </sheetViews>
  <sheetFormatPr baseColWidth="10" defaultRowHeight="15" x14ac:dyDescent="0.25"/>
  <cols>
    <col min="1" max="1" width="57.85546875" style="2" customWidth="1"/>
    <col min="2" max="2" width="19.5703125" style="2" customWidth="1"/>
    <col min="3" max="3" width="23.42578125" style="2" customWidth="1"/>
    <col min="4" max="5" width="14.42578125" style="2" customWidth="1"/>
    <col min="6" max="6" width="21" style="2" customWidth="1"/>
    <col min="7" max="7" width="39.85546875" style="2" customWidth="1"/>
    <col min="8" max="16384" width="11.42578125" style="2"/>
  </cols>
  <sheetData>
    <row r="1" spans="1:7" x14ac:dyDescent="0.25">
      <c r="A1" s="1"/>
      <c r="G1" s="4" t="s">
        <v>1</v>
      </c>
    </row>
    <row r="2" spans="1:7" x14ac:dyDescent="0.25">
      <c r="A2" s="6" t="s">
        <v>2000</v>
      </c>
    </row>
    <row r="3" spans="1:7" x14ac:dyDescent="0.25">
      <c r="A3" s="1" t="s">
        <v>0</v>
      </c>
    </row>
    <row r="4" spans="1:7" x14ac:dyDescent="0.25">
      <c r="A4" s="3" t="s">
        <v>33</v>
      </c>
    </row>
    <row r="5" spans="1:7" x14ac:dyDescent="0.25">
      <c r="B5" s="3"/>
    </row>
    <row r="6" spans="1:7" ht="45.75" customHeight="1" x14ac:dyDescent="0.25">
      <c r="A6" s="7" t="s">
        <v>8</v>
      </c>
      <c r="B6" s="8" t="s">
        <v>4</v>
      </c>
      <c r="C6" s="8" t="s">
        <v>7</v>
      </c>
      <c r="D6" s="8" t="s">
        <v>5</v>
      </c>
      <c r="E6" s="7" t="s">
        <v>2</v>
      </c>
      <c r="F6" s="7" t="s">
        <v>3</v>
      </c>
      <c r="G6" s="7" t="s">
        <v>125</v>
      </c>
    </row>
    <row r="7" spans="1:7" ht="18" customHeight="1" x14ac:dyDescent="0.25">
      <c r="A7" s="11" t="s">
        <v>144</v>
      </c>
      <c r="B7" s="11" t="s">
        <v>1264</v>
      </c>
      <c r="C7" s="11" t="s">
        <v>1977</v>
      </c>
      <c r="D7" s="78" t="s">
        <v>1978</v>
      </c>
      <c r="E7" s="78" t="s">
        <v>1979</v>
      </c>
      <c r="F7" s="20">
        <v>330261.90999999997</v>
      </c>
      <c r="G7" s="11"/>
    </row>
    <row r="8" spans="1:7" ht="18" customHeight="1" x14ac:dyDescent="0.25">
      <c r="A8" s="11" t="s">
        <v>1980</v>
      </c>
      <c r="B8" s="11" t="s">
        <v>1157</v>
      </c>
      <c r="C8" s="11" t="s">
        <v>1981</v>
      </c>
      <c r="D8" s="116">
        <v>0.01</v>
      </c>
      <c r="E8" s="78" t="s">
        <v>1982</v>
      </c>
      <c r="F8" s="20">
        <v>615715.1</v>
      </c>
      <c r="G8" s="11"/>
    </row>
    <row r="9" spans="1:7" ht="18" customHeight="1" x14ac:dyDescent="0.25">
      <c r="A9" s="11" t="s">
        <v>554</v>
      </c>
      <c r="B9" s="11" t="s">
        <v>1383</v>
      </c>
      <c r="C9" s="11" t="s">
        <v>1189</v>
      </c>
      <c r="D9" s="78"/>
      <c r="E9" s="78" t="s">
        <v>1982</v>
      </c>
      <c r="F9" s="20">
        <v>39411.01</v>
      </c>
      <c r="G9" s="11"/>
    </row>
    <row r="10" spans="1:7" ht="18" customHeight="1" x14ac:dyDescent="0.25">
      <c r="A10" s="11" t="s">
        <v>1983</v>
      </c>
      <c r="B10" s="11" t="s">
        <v>2331</v>
      </c>
      <c r="C10" s="11" t="s">
        <v>1189</v>
      </c>
      <c r="D10" s="78"/>
      <c r="E10" s="78" t="s">
        <v>1159</v>
      </c>
      <c r="F10" s="20">
        <v>150305.48000000001</v>
      </c>
      <c r="G10" s="11"/>
    </row>
    <row r="11" spans="1:7" ht="18" customHeight="1" x14ac:dyDescent="0.25">
      <c r="A11" s="11" t="s">
        <v>171</v>
      </c>
      <c r="B11" s="11" t="s">
        <v>2331</v>
      </c>
      <c r="C11" s="11" t="s">
        <v>1984</v>
      </c>
      <c r="D11" s="116">
        <v>0.2</v>
      </c>
      <c r="E11" s="78"/>
      <c r="F11" s="20">
        <v>49840.53</v>
      </c>
      <c r="G11" s="11"/>
    </row>
    <row r="12" spans="1:7" ht="18" customHeight="1" x14ac:dyDescent="0.25">
      <c r="A12" s="11" t="s">
        <v>1985</v>
      </c>
      <c r="B12" s="11" t="s">
        <v>1157</v>
      </c>
      <c r="C12" s="11" t="s">
        <v>1984</v>
      </c>
      <c r="D12" s="78">
        <v>2.5</v>
      </c>
      <c r="E12" s="78"/>
      <c r="F12" s="20">
        <v>286.8</v>
      </c>
      <c r="G12" s="11"/>
    </row>
    <row r="13" spans="1:7" ht="18" customHeight="1" x14ac:dyDescent="0.25">
      <c r="A13" s="11" t="s">
        <v>1986</v>
      </c>
      <c r="B13" s="11" t="s">
        <v>2331</v>
      </c>
      <c r="C13" s="11" t="s">
        <v>1987</v>
      </c>
      <c r="D13" s="78"/>
      <c r="E13" s="78"/>
      <c r="F13" s="20">
        <v>287.69</v>
      </c>
      <c r="G13" s="11"/>
    </row>
    <row r="14" spans="1:7" ht="18" customHeight="1" x14ac:dyDescent="0.25">
      <c r="A14" s="11" t="s">
        <v>1988</v>
      </c>
      <c r="B14" s="11" t="s">
        <v>2331</v>
      </c>
      <c r="C14" s="11" t="s">
        <v>1189</v>
      </c>
      <c r="D14" s="78"/>
      <c r="E14" s="78">
        <v>250</v>
      </c>
      <c r="F14" s="20">
        <v>500</v>
      </c>
      <c r="G14" s="11"/>
    </row>
    <row r="15" spans="1:7" ht="18" customHeight="1" x14ac:dyDescent="0.25">
      <c r="A15" s="11" t="s">
        <v>1989</v>
      </c>
      <c r="B15" s="11" t="s">
        <v>1157</v>
      </c>
      <c r="C15" s="11" t="s">
        <v>1189</v>
      </c>
      <c r="D15" s="78"/>
      <c r="E15" s="236">
        <v>50</v>
      </c>
      <c r="F15" s="20">
        <v>277484.07</v>
      </c>
      <c r="G15" s="11"/>
    </row>
    <row r="16" spans="1:7" ht="18" customHeight="1" x14ac:dyDescent="0.25">
      <c r="A16" s="11" t="s">
        <v>1990</v>
      </c>
      <c r="B16" s="11" t="s">
        <v>1157</v>
      </c>
      <c r="C16" s="11" t="s">
        <v>1991</v>
      </c>
      <c r="D16" s="116">
        <v>0.1</v>
      </c>
      <c r="E16" s="78"/>
      <c r="F16" s="20">
        <v>78315.13</v>
      </c>
      <c r="G16" s="11"/>
    </row>
    <row r="17" spans="1:7" ht="18" customHeight="1" x14ac:dyDescent="0.25">
      <c r="A17" s="11" t="s">
        <v>867</v>
      </c>
      <c r="B17" s="11" t="s">
        <v>2331</v>
      </c>
      <c r="C17" s="11" t="s">
        <v>1801</v>
      </c>
      <c r="D17" s="78"/>
      <c r="E17" s="78" t="s">
        <v>1174</v>
      </c>
      <c r="F17" s="20">
        <v>24346.55</v>
      </c>
      <c r="G17" s="11"/>
    </row>
    <row r="18" spans="1:7" ht="18" customHeight="1" x14ac:dyDescent="0.25">
      <c r="A18" s="11" t="s">
        <v>1992</v>
      </c>
      <c r="B18" s="11" t="s">
        <v>1157</v>
      </c>
      <c r="C18" s="11" t="s">
        <v>1993</v>
      </c>
      <c r="D18" s="78"/>
      <c r="E18" s="78"/>
      <c r="F18" s="20">
        <v>494571.57</v>
      </c>
      <c r="G18" s="11"/>
    </row>
    <row r="19" spans="1:7" ht="18" customHeight="1" x14ac:dyDescent="0.25">
      <c r="A19" s="11" t="s">
        <v>1994</v>
      </c>
      <c r="B19" s="11" t="s">
        <v>1995</v>
      </c>
      <c r="C19" s="11" t="s">
        <v>1189</v>
      </c>
      <c r="D19" s="78"/>
      <c r="E19" s="236">
        <v>100</v>
      </c>
      <c r="F19" s="20">
        <v>5000</v>
      </c>
      <c r="G19" s="11"/>
    </row>
    <row r="20" spans="1:7" ht="18" customHeight="1" x14ac:dyDescent="0.25">
      <c r="A20" s="11" t="s">
        <v>1996</v>
      </c>
      <c r="B20" s="11" t="s">
        <v>2332</v>
      </c>
      <c r="C20" s="11" t="s">
        <v>1189</v>
      </c>
      <c r="D20" s="78" t="s">
        <v>1609</v>
      </c>
      <c r="E20" s="78"/>
      <c r="F20" s="20">
        <v>64125</v>
      </c>
      <c r="G20" s="11"/>
    </row>
    <row r="21" spans="1:7" ht="18" customHeight="1" x14ac:dyDescent="0.25">
      <c r="A21" s="11" t="s">
        <v>2407</v>
      </c>
      <c r="B21" s="11" t="s">
        <v>2408</v>
      </c>
      <c r="C21" s="11" t="s">
        <v>1189</v>
      </c>
      <c r="D21" s="78"/>
      <c r="E21" s="78" t="s">
        <v>2409</v>
      </c>
      <c r="F21" s="20">
        <v>448751.69</v>
      </c>
      <c r="G21" s="11" t="s">
        <v>2410</v>
      </c>
    </row>
    <row r="22" spans="1:7" ht="18" customHeight="1" x14ac:dyDescent="0.25">
      <c r="A22" s="11" t="s">
        <v>1997</v>
      </c>
      <c r="B22" s="11" t="s">
        <v>2331</v>
      </c>
      <c r="C22" s="11" t="s">
        <v>1998</v>
      </c>
      <c r="D22" s="78" t="s">
        <v>1999</v>
      </c>
      <c r="E22" s="78"/>
      <c r="F22" s="20">
        <v>4670</v>
      </c>
      <c r="G22" s="11"/>
    </row>
    <row r="24" spans="1:7" x14ac:dyDescent="0.25">
      <c r="A24" s="13" t="s">
        <v>6</v>
      </c>
    </row>
  </sheetData>
  <pageMargins left="0.70866141732283472" right="0.70866141732283472" top="0.74803149606299213" bottom="0.74803149606299213" header="0.31496062992125984" footer="0.31496062992125984"/>
  <pageSetup paperSize="9" scale="68"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zoomScale="95" zoomScaleNormal="95" workbookViewId="0">
      <selection activeCell="C7" sqref="C7"/>
    </sheetView>
  </sheetViews>
  <sheetFormatPr baseColWidth="10" defaultRowHeight="15" x14ac:dyDescent="0.25"/>
  <cols>
    <col min="1" max="1" width="71.85546875" style="2" customWidth="1"/>
    <col min="2" max="2" width="17" style="2" customWidth="1"/>
    <col min="3" max="3" width="26.28515625" style="2" customWidth="1"/>
    <col min="4" max="4" width="11.5703125" style="2" customWidth="1"/>
    <col min="5" max="5" width="16.85546875" style="2" customWidth="1"/>
    <col min="6" max="6" width="17.5703125" style="2" customWidth="1"/>
    <col min="7" max="7" width="34.42578125" style="2" customWidth="1"/>
    <col min="8" max="16384" width="11.42578125" style="2"/>
  </cols>
  <sheetData>
    <row r="1" spans="1:10" x14ac:dyDescent="0.25">
      <c r="A1" s="1"/>
      <c r="G1" s="4" t="s">
        <v>1</v>
      </c>
    </row>
    <row r="2" spans="1:10" x14ac:dyDescent="0.25">
      <c r="A2" s="6" t="s">
        <v>1220</v>
      </c>
    </row>
    <row r="3" spans="1:10" x14ac:dyDescent="0.25">
      <c r="A3" s="1" t="s">
        <v>0</v>
      </c>
    </row>
    <row r="4" spans="1:10" x14ac:dyDescent="0.25">
      <c r="A4" s="3" t="s">
        <v>33</v>
      </c>
    </row>
    <row r="5" spans="1:10" x14ac:dyDescent="0.25">
      <c r="A5" s="3"/>
    </row>
    <row r="6" spans="1:10" ht="45.75" customHeight="1" x14ac:dyDescent="0.25">
      <c r="A6" s="7" t="s">
        <v>8</v>
      </c>
      <c r="B6" s="8" t="s">
        <v>4</v>
      </c>
      <c r="C6" s="8" t="s">
        <v>7</v>
      </c>
      <c r="D6" s="8" t="s">
        <v>5</v>
      </c>
      <c r="E6" s="7" t="s">
        <v>2</v>
      </c>
      <c r="F6" s="7" t="s">
        <v>3</v>
      </c>
      <c r="G6" s="7" t="s">
        <v>125</v>
      </c>
    </row>
    <row r="7" spans="1:10" ht="15.75" customHeight="1" x14ac:dyDescent="0.25">
      <c r="A7" s="26" t="s">
        <v>144</v>
      </c>
      <c r="B7" s="26" t="s">
        <v>1154</v>
      </c>
      <c r="C7" s="150" t="s">
        <v>1155</v>
      </c>
      <c r="D7" s="26"/>
      <c r="E7" s="26"/>
      <c r="F7" s="26"/>
      <c r="G7" s="26"/>
      <c r="H7" s="13"/>
      <c r="I7" s="13"/>
      <c r="J7" s="13"/>
    </row>
    <row r="8" spans="1:10" ht="18" customHeight="1" x14ac:dyDescent="0.25">
      <c r="A8" s="26" t="s">
        <v>1156</v>
      </c>
      <c r="B8" s="26" t="s">
        <v>1157</v>
      </c>
      <c r="C8" s="150" t="s">
        <v>1158</v>
      </c>
      <c r="D8" s="93">
        <v>0.01</v>
      </c>
      <c r="E8" s="161" t="s">
        <v>1159</v>
      </c>
      <c r="F8" s="151">
        <v>4532378.49</v>
      </c>
      <c r="G8" s="26"/>
      <c r="H8" s="13"/>
      <c r="I8" s="13"/>
      <c r="J8" s="13"/>
    </row>
    <row r="9" spans="1:10" ht="18" customHeight="1" x14ac:dyDescent="0.25">
      <c r="A9" s="26" t="s">
        <v>1160</v>
      </c>
      <c r="B9" s="26" t="s">
        <v>1161</v>
      </c>
      <c r="C9" s="26" t="s">
        <v>1221</v>
      </c>
      <c r="D9" s="26"/>
      <c r="E9" s="161" t="s">
        <v>1162</v>
      </c>
      <c r="F9" s="151">
        <v>3820459.73</v>
      </c>
      <c r="G9" s="26"/>
      <c r="H9" s="13"/>
      <c r="I9" s="13"/>
      <c r="J9" s="13"/>
    </row>
    <row r="10" spans="1:10" ht="18" customHeight="1" x14ac:dyDescent="0.25">
      <c r="A10" s="26" t="s">
        <v>1163</v>
      </c>
      <c r="B10" s="26" t="s">
        <v>1164</v>
      </c>
      <c r="C10" s="26" t="s">
        <v>1221</v>
      </c>
      <c r="D10" s="26"/>
      <c r="E10" s="161" t="s">
        <v>1165</v>
      </c>
      <c r="F10" s="151">
        <v>40998</v>
      </c>
      <c r="G10" s="26"/>
      <c r="H10" s="13"/>
      <c r="I10" s="13"/>
      <c r="J10" s="13"/>
    </row>
    <row r="11" spans="1:10" ht="18" customHeight="1" x14ac:dyDescent="0.25">
      <c r="A11" s="26" t="s">
        <v>1166</v>
      </c>
      <c r="B11" s="26" t="s">
        <v>1164</v>
      </c>
      <c r="C11" s="26" t="s">
        <v>1221</v>
      </c>
      <c r="D11" s="26"/>
      <c r="E11" s="161" t="s">
        <v>1167</v>
      </c>
      <c r="F11" s="151" t="s">
        <v>1222</v>
      </c>
      <c r="G11" s="26"/>
      <c r="H11" s="13"/>
      <c r="I11" s="13"/>
      <c r="J11" s="13"/>
    </row>
    <row r="12" spans="1:10" ht="18" customHeight="1" x14ac:dyDescent="0.25">
      <c r="A12" s="26" t="s">
        <v>1168</v>
      </c>
      <c r="B12" s="26" t="s">
        <v>1164</v>
      </c>
      <c r="C12" s="26" t="s">
        <v>1221</v>
      </c>
      <c r="D12" s="26"/>
      <c r="E12" s="161" t="s">
        <v>1169</v>
      </c>
      <c r="F12" s="151" t="s">
        <v>1222</v>
      </c>
      <c r="G12" s="26"/>
      <c r="H12" s="13"/>
      <c r="I12" s="13"/>
      <c r="J12" s="13"/>
    </row>
    <row r="13" spans="1:10" ht="18" customHeight="1" x14ac:dyDescent="0.25">
      <c r="A13" s="26" t="s">
        <v>1170</v>
      </c>
      <c r="B13" s="26" t="s">
        <v>1164</v>
      </c>
      <c r="C13" s="26" t="s">
        <v>1221</v>
      </c>
      <c r="D13" s="26"/>
      <c r="E13" s="343">
        <v>1740</v>
      </c>
      <c r="F13" s="151" t="s">
        <v>1222</v>
      </c>
      <c r="G13" s="26"/>
      <c r="H13" s="13"/>
      <c r="I13" s="13"/>
      <c r="J13" s="13"/>
    </row>
    <row r="14" spans="1:10" ht="18" customHeight="1" x14ac:dyDescent="0.25">
      <c r="A14" s="26" t="s">
        <v>1171</v>
      </c>
      <c r="B14" s="26" t="s">
        <v>1164</v>
      </c>
      <c r="C14" s="26" t="s">
        <v>1221</v>
      </c>
      <c r="D14" s="26"/>
      <c r="E14" s="161" t="s">
        <v>1172</v>
      </c>
      <c r="F14" s="151" t="s">
        <v>1222</v>
      </c>
      <c r="G14" s="26"/>
      <c r="H14" s="13"/>
      <c r="I14" s="13"/>
      <c r="J14" s="13"/>
    </row>
    <row r="15" spans="1:10" ht="18" customHeight="1" x14ac:dyDescent="0.25">
      <c r="A15" s="26" t="s">
        <v>1173</v>
      </c>
      <c r="B15" s="26" t="s">
        <v>1164</v>
      </c>
      <c r="C15" s="26" t="s">
        <v>1221</v>
      </c>
      <c r="D15" s="26"/>
      <c r="E15" s="161" t="s">
        <v>1174</v>
      </c>
      <c r="F15" s="151" t="s">
        <v>1222</v>
      </c>
      <c r="G15" s="26"/>
      <c r="H15" s="13"/>
      <c r="I15" s="13"/>
      <c r="J15" s="13"/>
    </row>
    <row r="16" spans="1:10" ht="18" customHeight="1" x14ac:dyDescent="0.25">
      <c r="A16" s="26" t="s">
        <v>290</v>
      </c>
      <c r="B16" s="26" t="s">
        <v>1164</v>
      </c>
      <c r="C16" s="26" t="s">
        <v>1221</v>
      </c>
      <c r="D16" s="26"/>
      <c r="E16" s="161" t="s">
        <v>1175</v>
      </c>
      <c r="F16" s="151" t="s">
        <v>1222</v>
      </c>
      <c r="G16" s="26"/>
      <c r="H16" s="13"/>
      <c r="I16" s="13"/>
      <c r="J16" s="13"/>
    </row>
    <row r="17" spans="1:10" ht="18" customHeight="1" x14ac:dyDescent="0.25">
      <c r="A17" s="26" t="s">
        <v>1176</v>
      </c>
      <c r="B17" s="26" t="s">
        <v>1164</v>
      </c>
      <c r="C17" s="26" t="s">
        <v>1221</v>
      </c>
      <c r="D17" s="26"/>
      <c r="E17" s="161" t="s">
        <v>1177</v>
      </c>
      <c r="F17" s="151" t="s">
        <v>1222</v>
      </c>
      <c r="G17" s="26"/>
      <c r="H17" s="13"/>
      <c r="I17" s="13"/>
      <c r="J17" s="13"/>
    </row>
    <row r="18" spans="1:10" ht="18" customHeight="1" x14ac:dyDescent="0.25">
      <c r="A18" s="26" t="s">
        <v>1178</v>
      </c>
      <c r="B18" s="26" t="s">
        <v>1164</v>
      </c>
      <c r="C18" s="26" t="s">
        <v>1221</v>
      </c>
      <c r="D18" s="26"/>
      <c r="E18" s="161" t="s">
        <v>1179</v>
      </c>
      <c r="F18" s="151" t="s">
        <v>1222</v>
      </c>
      <c r="G18" s="26"/>
      <c r="H18" s="13"/>
      <c r="I18" s="13"/>
      <c r="J18" s="13"/>
    </row>
    <row r="19" spans="1:10" ht="18" customHeight="1" x14ac:dyDescent="0.25">
      <c r="A19" s="26" t="s">
        <v>213</v>
      </c>
      <c r="B19" s="26" t="s">
        <v>1164</v>
      </c>
      <c r="C19" s="26" t="s">
        <v>1221</v>
      </c>
      <c r="D19" s="26"/>
      <c r="E19" s="161" t="s">
        <v>1180</v>
      </c>
      <c r="F19" s="151" t="s">
        <v>1222</v>
      </c>
      <c r="G19" s="26"/>
      <c r="H19" s="13"/>
      <c r="I19" s="13"/>
      <c r="J19" s="13"/>
    </row>
    <row r="20" spans="1:10" ht="18" customHeight="1" x14ac:dyDescent="0.25">
      <c r="A20" s="26" t="s">
        <v>1181</v>
      </c>
      <c r="B20" s="26" t="s">
        <v>1164</v>
      </c>
      <c r="C20" s="26" t="s">
        <v>1221</v>
      </c>
      <c r="D20" s="26"/>
      <c r="E20" s="161" t="s">
        <v>1182</v>
      </c>
      <c r="F20" s="151" t="s">
        <v>1222</v>
      </c>
      <c r="G20" s="26"/>
      <c r="H20" s="13"/>
      <c r="I20" s="13"/>
      <c r="J20" s="13"/>
    </row>
    <row r="21" spans="1:10" ht="18" customHeight="1" x14ac:dyDescent="0.25">
      <c r="A21" s="26" t="s">
        <v>1183</v>
      </c>
      <c r="B21" s="26" t="s">
        <v>1164</v>
      </c>
      <c r="C21" s="26" t="s">
        <v>1221</v>
      </c>
      <c r="D21" s="26"/>
      <c r="E21" s="161" t="s">
        <v>1184</v>
      </c>
      <c r="F21" s="151" t="s">
        <v>1222</v>
      </c>
      <c r="G21" s="26"/>
      <c r="H21" s="13"/>
      <c r="I21" s="13"/>
      <c r="J21" s="13"/>
    </row>
    <row r="22" spans="1:10" ht="18" customHeight="1" x14ac:dyDescent="0.25">
      <c r="A22" s="26" t="s">
        <v>1185</v>
      </c>
      <c r="B22" s="26" t="s">
        <v>1164</v>
      </c>
      <c r="C22" s="26" t="s">
        <v>1221</v>
      </c>
      <c r="D22" s="26"/>
      <c r="E22" s="161" t="s">
        <v>1186</v>
      </c>
      <c r="F22" s="151" t="s">
        <v>1222</v>
      </c>
      <c r="G22" s="26"/>
      <c r="H22" s="13"/>
      <c r="I22" s="13"/>
      <c r="J22" s="13"/>
    </row>
    <row r="23" spans="1:10" ht="18" customHeight="1" x14ac:dyDescent="0.25">
      <c r="A23" s="26" t="s">
        <v>1187</v>
      </c>
      <c r="B23" s="26" t="s">
        <v>1164</v>
      </c>
      <c r="C23" s="26" t="s">
        <v>1221</v>
      </c>
      <c r="D23" s="26"/>
      <c r="E23" s="161" t="s">
        <v>1188</v>
      </c>
      <c r="F23" s="151" t="s">
        <v>1222</v>
      </c>
      <c r="G23" s="26"/>
      <c r="H23" s="13"/>
      <c r="I23" s="13"/>
      <c r="J23" s="13"/>
    </row>
    <row r="24" spans="1:10" ht="18" customHeight="1" x14ac:dyDescent="0.25">
      <c r="A24" s="26" t="s">
        <v>162</v>
      </c>
      <c r="B24" s="26" t="s">
        <v>1164</v>
      </c>
      <c r="C24" s="26" t="s">
        <v>1221</v>
      </c>
      <c r="D24" s="26"/>
      <c r="E24" s="161" t="s">
        <v>1189</v>
      </c>
      <c r="F24" s="151">
        <v>523330.56</v>
      </c>
      <c r="G24" s="26"/>
      <c r="H24" s="13"/>
      <c r="I24" s="13"/>
      <c r="J24" s="13"/>
    </row>
    <row r="25" spans="1:10" ht="18" customHeight="1" x14ac:dyDescent="0.25">
      <c r="A25" s="26" t="s">
        <v>1190</v>
      </c>
      <c r="B25" s="26" t="s">
        <v>1164</v>
      </c>
      <c r="C25" s="26" t="s">
        <v>1221</v>
      </c>
      <c r="D25" s="26"/>
      <c r="E25" s="161" t="s">
        <v>1191</v>
      </c>
      <c r="F25" s="151" t="s">
        <v>1222</v>
      </c>
      <c r="G25" s="26" t="s">
        <v>1192</v>
      </c>
      <c r="H25" s="13"/>
      <c r="I25" s="13"/>
      <c r="J25" s="13"/>
    </row>
    <row r="26" spans="1:10" ht="18" customHeight="1" x14ac:dyDescent="0.25">
      <c r="A26" s="26" t="s">
        <v>1193</v>
      </c>
      <c r="B26" s="26" t="s">
        <v>1164</v>
      </c>
      <c r="C26" s="26" t="s">
        <v>1221</v>
      </c>
      <c r="D26" s="26"/>
      <c r="E26" s="161" t="s">
        <v>1194</v>
      </c>
      <c r="F26" s="151" t="s">
        <v>1222</v>
      </c>
      <c r="G26" s="26"/>
      <c r="H26" s="13"/>
      <c r="I26" s="13"/>
      <c r="J26" s="13"/>
    </row>
    <row r="27" spans="1:10" ht="18" customHeight="1" x14ac:dyDescent="0.25">
      <c r="A27" s="26" t="s">
        <v>1195</v>
      </c>
      <c r="B27" s="26" t="s">
        <v>1164</v>
      </c>
      <c r="C27" s="26" t="s">
        <v>1221</v>
      </c>
      <c r="D27" s="26"/>
      <c r="E27" s="161" t="s">
        <v>1196</v>
      </c>
      <c r="F27" s="151" t="s">
        <v>1222</v>
      </c>
      <c r="G27" s="26"/>
      <c r="H27" s="13"/>
      <c r="I27" s="13"/>
      <c r="J27" s="13"/>
    </row>
    <row r="28" spans="1:10" ht="18" customHeight="1" x14ac:dyDescent="0.25">
      <c r="A28" s="26" t="s">
        <v>1197</v>
      </c>
      <c r="B28" s="26" t="s">
        <v>1164</v>
      </c>
      <c r="C28" s="26" t="s">
        <v>1221</v>
      </c>
      <c r="D28" s="26"/>
      <c r="E28" s="161" t="s">
        <v>1198</v>
      </c>
      <c r="F28" s="151" t="s">
        <v>1222</v>
      </c>
      <c r="G28" s="26"/>
      <c r="H28" s="13"/>
      <c r="I28" s="13"/>
      <c r="J28" s="13"/>
    </row>
    <row r="29" spans="1:10" ht="18" customHeight="1" x14ac:dyDescent="0.25">
      <c r="A29" s="26" t="s">
        <v>1199</v>
      </c>
      <c r="B29" s="26" t="s">
        <v>1164</v>
      </c>
      <c r="C29" s="26" t="s">
        <v>1221</v>
      </c>
      <c r="D29" s="26"/>
      <c r="E29" s="161" t="s">
        <v>1200</v>
      </c>
      <c r="F29" s="151">
        <v>814204.5</v>
      </c>
      <c r="G29" s="26"/>
      <c r="H29" s="13"/>
      <c r="I29" s="13"/>
      <c r="J29" s="13"/>
    </row>
    <row r="30" spans="1:10" ht="18" customHeight="1" x14ac:dyDescent="0.25">
      <c r="A30" s="26" t="s">
        <v>1201</v>
      </c>
      <c r="B30" s="26" t="s">
        <v>1164</v>
      </c>
      <c r="C30" s="26" t="s">
        <v>1221</v>
      </c>
      <c r="D30" s="26"/>
      <c r="E30" s="161" t="s">
        <v>1198</v>
      </c>
      <c r="F30" s="151" t="s">
        <v>1222</v>
      </c>
      <c r="G30" s="26"/>
      <c r="H30" s="13"/>
      <c r="I30" s="13"/>
      <c r="J30" s="13"/>
    </row>
    <row r="31" spans="1:10" ht="18" customHeight="1" x14ac:dyDescent="0.25">
      <c r="A31" s="26" t="s">
        <v>1202</v>
      </c>
      <c r="B31" s="26" t="s">
        <v>1164</v>
      </c>
      <c r="C31" s="26" t="s">
        <v>1221</v>
      </c>
      <c r="D31" s="26"/>
      <c r="E31" s="344">
        <v>0.08</v>
      </c>
      <c r="F31" s="151">
        <v>1703596.37</v>
      </c>
      <c r="G31" s="26"/>
      <c r="H31" s="13"/>
      <c r="I31" s="13"/>
      <c r="J31" s="13"/>
    </row>
    <row r="32" spans="1:10" ht="18" customHeight="1" x14ac:dyDescent="0.25">
      <c r="A32" s="26" t="s">
        <v>1203</v>
      </c>
      <c r="B32" s="26" t="s">
        <v>1164</v>
      </c>
      <c r="C32" s="26" t="s">
        <v>1221</v>
      </c>
      <c r="D32" s="26"/>
      <c r="E32" s="345">
        <v>261</v>
      </c>
      <c r="F32" s="151" t="s">
        <v>1222</v>
      </c>
      <c r="G32" s="26"/>
      <c r="H32" s="13"/>
      <c r="I32" s="13"/>
      <c r="J32" s="13"/>
    </row>
    <row r="33" spans="1:10" ht="18" customHeight="1" x14ac:dyDescent="0.25">
      <c r="A33" s="26" t="s">
        <v>1204</v>
      </c>
      <c r="B33" s="26" t="s">
        <v>1164</v>
      </c>
      <c r="C33" s="26" t="s">
        <v>1221</v>
      </c>
      <c r="D33" s="26"/>
      <c r="E33" s="345">
        <v>261</v>
      </c>
      <c r="F33" s="151">
        <v>4132</v>
      </c>
      <c r="G33" s="26"/>
      <c r="H33" s="13"/>
      <c r="I33" s="13"/>
      <c r="J33" s="13"/>
    </row>
    <row r="34" spans="1:10" ht="18" customHeight="1" x14ac:dyDescent="0.25">
      <c r="A34" s="26" t="s">
        <v>1205</v>
      </c>
      <c r="B34" s="26" t="s">
        <v>1164</v>
      </c>
      <c r="C34" s="26" t="s">
        <v>1221</v>
      </c>
      <c r="D34" s="26"/>
      <c r="E34" s="161" t="s">
        <v>1206</v>
      </c>
      <c r="F34" s="151">
        <v>544919</v>
      </c>
      <c r="G34" s="26"/>
      <c r="H34" s="13"/>
      <c r="I34" s="13"/>
      <c r="J34" s="13"/>
    </row>
    <row r="35" spans="1:10" ht="18" customHeight="1" x14ac:dyDescent="0.25">
      <c r="A35" s="26" t="s">
        <v>1207</v>
      </c>
      <c r="B35" s="26" t="s">
        <v>1164</v>
      </c>
      <c r="C35" s="26" t="s">
        <v>1221</v>
      </c>
      <c r="D35" s="26"/>
      <c r="E35" s="161"/>
      <c r="F35" s="151">
        <v>2267304.27</v>
      </c>
      <c r="G35" s="26"/>
      <c r="H35" s="13"/>
      <c r="I35" s="13"/>
      <c r="J35" s="13"/>
    </row>
    <row r="36" spans="1:10" ht="18" customHeight="1" x14ac:dyDescent="0.25">
      <c r="A36" s="26" t="s">
        <v>1208</v>
      </c>
      <c r="B36" s="26" t="s">
        <v>1164</v>
      </c>
      <c r="C36" s="26" t="s">
        <v>1221</v>
      </c>
      <c r="D36" s="26"/>
      <c r="E36" s="161" t="s">
        <v>1209</v>
      </c>
      <c r="F36" s="151">
        <v>273448</v>
      </c>
      <c r="G36" s="26" t="s">
        <v>1210</v>
      </c>
      <c r="H36" s="13"/>
      <c r="I36" s="13"/>
      <c r="J36" s="13"/>
    </row>
    <row r="37" spans="1:10" ht="18" customHeight="1" x14ac:dyDescent="0.25">
      <c r="A37" s="26" t="s">
        <v>171</v>
      </c>
      <c r="B37" s="26" t="s">
        <v>1164</v>
      </c>
      <c r="C37" s="26" t="s">
        <v>1221</v>
      </c>
      <c r="D37" s="26"/>
      <c r="E37" s="161" t="s">
        <v>1211</v>
      </c>
      <c r="F37" s="151">
        <v>180277.15</v>
      </c>
      <c r="G37" s="26"/>
      <c r="H37" s="13"/>
      <c r="I37" s="13"/>
      <c r="J37" s="13"/>
    </row>
    <row r="38" spans="1:10" ht="18" customHeight="1" x14ac:dyDescent="0.25">
      <c r="A38" s="26" t="s">
        <v>1212</v>
      </c>
      <c r="B38" s="26" t="s">
        <v>1164</v>
      </c>
      <c r="C38" s="26" t="s">
        <v>1221</v>
      </c>
      <c r="D38" s="26"/>
      <c r="E38" s="161" t="s">
        <v>1213</v>
      </c>
      <c r="F38" s="151">
        <v>54839</v>
      </c>
      <c r="G38" s="26"/>
      <c r="H38" s="13"/>
      <c r="I38" s="13"/>
      <c r="J38" s="13"/>
    </row>
    <row r="39" spans="1:10" ht="18" customHeight="1" x14ac:dyDescent="0.25">
      <c r="A39" s="26" t="s">
        <v>1214</v>
      </c>
      <c r="B39" s="26" t="s">
        <v>1164</v>
      </c>
      <c r="C39" s="26" t="s">
        <v>1221</v>
      </c>
      <c r="D39" s="26"/>
      <c r="E39" s="161" t="s">
        <v>1215</v>
      </c>
      <c r="F39" s="151">
        <v>211940.6</v>
      </c>
      <c r="G39" s="26"/>
      <c r="H39" s="13"/>
      <c r="I39" s="13"/>
      <c r="J39" s="13"/>
    </row>
    <row r="40" spans="1:10" ht="18" customHeight="1" x14ac:dyDescent="0.25">
      <c r="A40" s="26" t="s">
        <v>1216</v>
      </c>
      <c r="B40" s="26" t="s">
        <v>1164</v>
      </c>
      <c r="C40" s="26" t="s">
        <v>1221</v>
      </c>
      <c r="D40" s="26"/>
      <c r="E40" s="161" t="s">
        <v>1217</v>
      </c>
      <c r="F40" s="151">
        <v>19400</v>
      </c>
      <c r="G40" s="26"/>
      <c r="H40" s="13"/>
      <c r="I40" s="13"/>
      <c r="J40" s="13"/>
    </row>
    <row r="41" spans="1:10" ht="18" customHeight="1" x14ac:dyDescent="0.25">
      <c r="A41" s="26" t="s">
        <v>1218</v>
      </c>
      <c r="B41" s="26" t="s">
        <v>1164</v>
      </c>
      <c r="C41" s="26" t="s">
        <v>1221</v>
      </c>
      <c r="D41" s="26"/>
      <c r="E41" s="345">
        <v>522</v>
      </c>
      <c r="F41" s="151" t="s">
        <v>1222</v>
      </c>
      <c r="G41" s="26"/>
      <c r="H41" s="13"/>
      <c r="I41" s="13"/>
      <c r="J41" s="13"/>
    </row>
    <row r="42" spans="1:10" ht="18" customHeight="1" x14ac:dyDescent="0.25">
      <c r="A42" s="26" t="s">
        <v>1219</v>
      </c>
      <c r="B42" s="26" t="s">
        <v>1164</v>
      </c>
      <c r="C42" s="26" t="s">
        <v>1221</v>
      </c>
      <c r="D42" s="26"/>
      <c r="E42" s="345">
        <v>352</v>
      </c>
      <c r="F42" s="151">
        <v>526920.87</v>
      </c>
      <c r="G42" s="26"/>
      <c r="H42" s="13"/>
      <c r="I42" s="13"/>
      <c r="J42" s="13"/>
    </row>
    <row r="43" spans="1:10" x14ac:dyDescent="0.25">
      <c r="A43" s="13"/>
      <c r="B43" s="13"/>
      <c r="C43" s="13"/>
      <c r="D43" s="13"/>
      <c r="E43" s="13"/>
      <c r="F43" s="148"/>
      <c r="G43" s="13"/>
      <c r="H43" s="13"/>
      <c r="I43" s="13"/>
      <c r="J43" s="13"/>
    </row>
    <row r="44" spans="1:10" x14ac:dyDescent="0.25">
      <c r="A44" s="13" t="s">
        <v>6</v>
      </c>
      <c r="B44" s="13"/>
      <c r="C44" s="13"/>
      <c r="D44" s="13"/>
      <c r="E44" s="13"/>
      <c r="F44" s="13"/>
      <c r="G44" s="13"/>
      <c r="H44" s="13"/>
      <c r="I44" s="13"/>
      <c r="J44" s="13"/>
    </row>
    <row r="45" spans="1:10" x14ac:dyDescent="0.25">
      <c r="A45" s="13"/>
      <c r="B45" s="13"/>
      <c r="C45" s="13"/>
      <c r="D45" s="13"/>
      <c r="E45" s="13"/>
      <c r="F45" s="13"/>
      <c r="G45" s="13"/>
      <c r="H45" s="13"/>
      <c r="I45" s="13"/>
      <c r="J45" s="13"/>
    </row>
  </sheetData>
  <pageMargins left="0.70866141732283472" right="0.70866141732283472" top="0.74803149606299213" bottom="0.74803149606299213" header="0.31496062992125984" footer="0.31496062992125984"/>
  <pageSetup paperSize="9" scale="63"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zoomScale="95" zoomScaleNormal="95" workbookViewId="0">
      <selection activeCell="D7" sqref="D7:E7"/>
    </sheetView>
  </sheetViews>
  <sheetFormatPr baseColWidth="10" defaultRowHeight="15" x14ac:dyDescent="0.25"/>
  <cols>
    <col min="1" max="1" width="72" style="2" customWidth="1"/>
    <col min="2" max="2" width="17.140625" style="2" customWidth="1"/>
    <col min="3" max="3" width="18.42578125" style="2" customWidth="1"/>
    <col min="4" max="4" width="14.42578125" style="2" customWidth="1"/>
    <col min="5" max="5" width="11" style="2" customWidth="1"/>
    <col min="6" max="6" width="15.42578125" style="2" customWidth="1"/>
    <col min="7" max="7" width="66.85546875" style="2" customWidth="1"/>
    <col min="8" max="16384" width="11.42578125" style="2"/>
  </cols>
  <sheetData>
    <row r="1" spans="1:13" x14ac:dyDescent="0.25">
      <c r="A1" s="1"/>
      <c r="G1" s="4" t="s">
        <v>1</v>
      </c>
    </row>
    <row r="2" spans="1:13" x14ac:dyDescent="0.25">
      <c r="A2" s="6" t="s">
        <v>1958</v>
      </c>
    </row>
    <row r="3" spans="1:13" x14ac:dyDescent="0.25">
      <c r="A3" s="1" t="s">
        <v>0</v>
      </c>
    </row>
    <row r="4" spans="1:13" x14ac:dyDescent="0.25">
      <c r="A4" s="3" t="s">
        <v>33</v>
      </c>
      <c r="F4" s="372"/>
    </row>
    <row r="5" spans="1:13" x14ac:dyDescent="0.25">
      <c r="A5" s="3"/>
    </row>
    <row r="6" spans="1:13" ht="45.75" customHeight="1" x14ac:dyDescent="0.25">
      <c r="A6" s="7" t="s">
        <v>8</v>
      </c>
      <c r="B6" s="8" t="s">
        <v>4</v>
      </c>
      <c r="C6" s="8" t="s">
        <v>7</v>
      </c>
      <c r="D6" s="8" t="s">
        <v>5</v>
      </c>
      <c r="E6" s="7" t="s">
        <v>2</v>
      </c>
      <c r="F6" s="62" t="s">
        <v>3</v>
      </c>
      <c r="G6" s="7" t="s">
        <v>125</v>
      </c>
    </row>
    <row r="7" spans="1:13" ht="24.95" customHeight="1" x14ac:dyDescent="0.25">
      <c r="A7" s="206" t="s">
        <v>9</v>
      </c>
      <c r="B7" s="14" t="s">
        <v>28</v>
      </c>
      <c r="C7" s="14" t="s">
        <v>1621</v>
      </c>
      <c r="D7" s="362">
        <v>0.01</v>
      </c>
      <c r="E7" s="366">
        <v>54</v>
      </c>
      <c r="F7" s="378">
        <v>1201657.73</v>
      </c>
      <c r="G7" s="347" t="s">
        <v>1622</v>
      </c>
    </row>
    <row r="8" spans="1:13" ht="28.5" customHeight="1" x14ac:dyDescent="0.25">
      <c r="A8" s="206" t="s">
        <v>2431</v>
      </c>
      <c r="B8" s="14" t="s">
        <v>28</v>
      </c>
      <c r="C8" s="15" t="s">
        <v>2427</v>
      </c>
      <c r="D8" s="363">
        <v>1.4999999999999999E-2</v>
      </c>
      <c r="E8" s="366">
        <v>250</v>
      </c>
      <c r="F8" s="378">
        <f>8908248.88+90312.46</f>
        <v>8998561.3400000017</v>
      </c>
      <c r="G8" s="347" t="s">
        <v>1623</v>
      </c>
    </row>
    <row r="9" spans="1:13" ht="24.95" customHeight="1" x14ac:dyDescent="0.25">
      <c r="A9" s="206" t="s">
        <v>24</v>
      </c>
      <c r="B9" s="14"/>
      <c r="C9" s="14"/>
      <c r="D9" s="75"/>
      <c r="E9" s="367" t="s">
        <v>35</v>
      </c>
      <c r="F9" s="378">
        <v>54835</v>
      </c>
      <c r="G9" s="346"/>
    </row>
    <row r="10" spans="1:13" ht="24.95" customHeight="1" x14ac:dyDescent="0.25">
      <c r="A10" s="206" t="s">
        <v>93</v>
      </c>
      <c r="B10" s="14" t="s">
        <v>28</v>
      </c>
      <c r="C10" s="14" t="s">
        <v>1621</v>
      </c>
      <c r="D10" s="75"/>
      <c r="E10" s="367" t="s">
        <v>35</v>
      </c>
      <c r="F10" s="378">
        <v>368720.7</v>
      </c>
      <c r="G10" s="346"/>
    </row>
    <row r="11" spans="1:13" ht="28.5" customHeight="1" x14ac:dyDescent="0.25">
      <c r="A11" s="364" t="s">
        <v>2434</v>
      </c>
      <c r="B11" s="14" t="s">
        <v>28</v>
      </c>
      <c r="C11" s="14"/>
      <c r="D11" s="75"/>
      <c r="E11" s="367" t="s">
        <v>35</v>
      </c>
      <c r="F11" s="378">
        <f>852709+43951.72+20148+20148+74026+43544.45+4342.53+23350.99+5210.85+991.4+557.04+6716.24+8413.6+970.14+2217+1321.21+4144.44+2395.54+82858.94+1342.38+2850+1348.2+57092+34015+570+24720.13+1420+16130+110400+344500+261844.7+15920+32600</f>
        <v>2102769.4999999995</v>
      </c>
      <c r="G11" s="347" t="s">
        <v>2428</v>
      </c>
    </row>
    <row r="12" spans="1:13" ht="24.95" customHeight="1" x14ac:dyDescent="0.25">
      <c r="A12" s="364" t="s">
        <v>407</v>
      </c>
      <c r="B12" s="14" t="s">
        <v>28</v>
      </c>
      <c r="C12" s="14" t="s">
        <v>2429</v>
      </c>
      <c r="D12" s="365"/>
      <c r="E12" s="366">
        <v>106</v>
      </c>
      <c r="F12" s="378">
        <f>1289246.49+400</f>
        <v>1289646.49</v>
      </c>
      <c r="G12" s="12"/>
    </row>
    <row r="13" spans="1:13" ht="24.95" customHeight="1" x14ac:dyDescent="0.25">
      <c r="A13" s="364" t="s">
        <v>2432</v>
      </c>
      <c r="B13" s="14" t="s">
        <v>2430</v>
      </c>
      <c r="C13" s="14"/>
      <c r="D13" s="75"/>
      <c r="E13" s="366">
        <v>688</v>
      </c>
      <c r="F13" s="378">
        <v>7669</v>
      </c>
      <c r="G13" s="11"/>
      <c r="H13" s="170"/>
      <c r="I13" s="170"/>
      <c r="J13" s="170"/>
      <c r="K13" s="170"/>
      <c r="L13" s="170"/>
      <c r="M13" s="170"/>
    </row>
    <row r="14" spans="1:13" ht="24.95" customHeight="1" x14ac:dyDescent="0.25">
      <c r="A14" s="364" t="s">
        <v>2433</v>
      </c>
      <c r="B14" s="14" t="s">
        <v>2430</v>
      </c>
      <c r="C14" s="14"/>
      <c r="D14" s="75"/>
      <c r="E14" s="366">
        <v>136</v>
      </c>
      <c r="F14" s="378">
        <v>5248</v>
      </c>
      <c r="G14" s="11"/>
    </row>
    <row r="15" spans="1:13" ht="24.95" customHeight="1" x14ac:dyDescent="0.25"/>
    <row r="16" spans="1:13" ht="24.95" customHeight="1" x14ac:dyDescent="0.25">
      <c r="A16" s="13" t="s">
        <v>6</v>
      </c>
    </row>
    <row r="17" spans="1:1" ht="24.95" customHeight="1" x14ac:dyDescent="0.25">
      <c r="A17" s="373"/>
    </row>
    <row r="18" spans="1:1" ht="24.95" customHeight="1" x14ac:dyDescent="0.25"/>
    <row r="19" spans="1:1" ht="24.95" customHeight="1" x14ac:dyDescent="0.25"/>
    <row r="20" spans="1:1" ht="24.95" customHeight="1" x14ac:dyDescent="0.25"/>
    <row r="21" spans="1:1" ht="24.95" customHeight="1" x14ac:dyDescent="0.25"/>
  </sheetData>
  <pageMargins left="0.70866141732283472" right="0.70866141732283472" top="0.74803149606299213" bottom="0.74803149606299213" header="0.31496062992125984" footer="0.31496062992125984"/>
  <pageSetup paperSize="9" scale="6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showGridLines="0" zoomScale="95" zoomScaleNormal="95" workbookViewId="0">
      <selection activeCell="C4" sqref="C4"/>
    </sheetView>
  </sheetViews>
  <sheetFormatPr baseColWidth="10" defaultRowHeight="15" x14ac:dyDescent="0.25"/>
  <cols>
    <col min="1" max="1" width="70.7109375" style="2" customWidth="1"/>
    <col min="2" max="2" width="24.7109375" style="2" customWidth="1"/>
    <col min="3" max="3" width="25.42578125" style="2" customWidth="1"/>
    <col min="4" max="4" width="17.28515625" style="2" customWidth="1"/>
    <col min="5" max="5" width="23.85546875" style="2" customWidth="1"/>
    <col min="6" max="6" width="19.42578125" style="2" customWidth="1"/>
    <col min="7" max="7" width="57.28515625" style="2" customWidth="1"/>
    <col min="8" max="16384" width="11.42578125" style="2"/>
  </cols>
  <sheetData>
    <row r="1" spans="1:7" x14ac:dyDescent="0.25">
      <c r="A1" s="120"/>
      <c r="G1" s="4" t="s">
        <v>1</v>
      </c>
    </row>
    <row r="2" spans="1:7" x14ac:dyDescent="0.25">
      <c r="A2" s="6" t="s">
        <v>1460</v>
      </c>
    </row>
    <row r="3" spans="1:7" x14ac:dyDescent="0.25">
      <c r="A3" s="1" t="s">
        <v>0</v>
      </c>
      <c r="C3" s="2" t="s">
        <v>2808</v>
      </c>
    </row>
    <row r="4" spans="1:7" x14ac:dyDescent="0.25">
      <c r="A4" s="3" t="s">
        <v>33</v>
      </c>
      <c r="C4" s="2" t="s">
        <v>2809</v>
      </c>
    </row>
    <row r="5" spans="1:7" x14ac:dyDescent="0.25">
      <c r="A5" s="3"/>
    </row>
    <row r="6" spans="1:7" ht="45.75" customHeight="1" x14ac:dyDescent="0.25">
      <c r="A6" s="157" t="s">
        <v>8</v>
      </c>
      <c r="B6" s="8" t="s">
        <v>4</v>
      </c>
      <c r="C6" s="8" t="s">
        <v>7</v>
      </c>
      <c r="D6" s="8" t="s">
        <v>5</v>
      </c>
      <c r="E6" s="7" t="s">
        <v>2</v>
      </c>
      <c r="F6" s="7" t="s">
        <v>1261</v>
      </c>
      <c r="G6" s="7" t="s">
        <v>125</v>
      </c>
    </row>
    <row r="7" spans="1:7" ht="15.75" x14ac:dyDescent="0.25">
      <c r="A7" s="348" t="s">
        <v>1262</v>
      </c>
      <c r="B7" s="155"/>
      <c r="C7" s="27"/>
      <c r="D7" s="167"/>
      <c r="E7" s="252"/>
      <c r="F7" s="30"/>
      <c r="G7" s="168"/>
    </row>
    <row r="8" spans="1:7" ht="15" customHeight="1" x14ac:dyDescent="0.25">
      <c r="A8" s="349" t="s">
        <v>2416</v>
      </c>
      <c r="B8" s="11" t="s">
        <v>1264</v>
      </c>
      <c r="C8" s="11" t="s">
        <v>1265</v>
      </c>
      <c r="D8" s="45"/>
      <c r="E8" s="45"/>
      <c r="F8" s="20">
        <v>9329040.9000000004</v>
      </c>
      <c r="G8" s="169"/>
    </row>
    <row r="9" spans="1:7" ht="15" customHeight="1" x14ac:dyDescent="0.25">
      <c r="A9" s="349" t="s">
        <v>1266</v>
      </c>
      <c r="B9" s="11"/>
      <c r="C9" s="11"/>
      <c r="D9" s="84" t="s">
        <v>1267</v>
      </c>
      <c r="E9" s="45" t="s">
        <v>1268</v>
      </c>
      <c r="F9" s="20"/>
      <c r="G9" s="29"/>
    </row>
    <row r="10" spans="1:7" ht="15" customHeight="1" x14ac:dyDescent="0.25">
      <c r="A10" s="349" t="s">
        <v>1269</v>
      </c>
      <c r="B10" s="11"/>
      <c r="C10" s="11"/>
      <c r="D10" s="84" t="s">
        <v>1270</v>
      </c>
      <c r="E10" s="45" t="s">
        <v>1271</v>
      </c>
      <c r="F10" s="20"/>
      <c r="G10" s="29"/>
    </row>
    <row r="11" spans="1:7" ht="15" customHeight="1" x14ac:dyDescent="0.25">
      <c r="A11" s="349" t="s">
        <v>1272</v>
      </c>
      <c r="B11" s="11"/>
      <c r="C11" s="11"/>
      <c r="D11" s="84" t="s">
        <v>1273</v>
      </c>
      <c r="E11" s="45" t="s">
        <v>1274</v>
      </c>
      <c r="F11" s="20"/>
      <c r="G11" s="29"/>
    </row>
    <row r="12" spans="1:7" ht="15" customHeight="1" x14ac:dyDescent="0.25">
      <c r="A12" s="349" t="s">
        <v>1275</v>
      </c>
      <c r="B12" s="11"/>
      <c r="C12" s="11"/>
      <c r="D12" s="84" t="s">
        <v>1276</v>
      </c>
      <c r="E12" s="45" t="s">
        <v>1277</v>
      </c>
      <c r="F12" s="20"/>
      <c r="G12" s="29"/>
    </row>
    <row r="13" spans="1:7" ht="15" customHeight="1" x14ac:dyDescent="0.25">
      <c r="A13" s="349" t="s">
        <v>1278</v>
      </c>
      <c r="B13" s="11"/>
      <c r="C13" s="11"/>
      <c r="D13" s="84" t="s">
        <v>1279</v>
      </c>
      <c r="E13" s="45" t="s">
        <v>1277</v>
      </c>
      <c r="F13" s="20"/>
      <c r="G13" s="29"/>
    </row>
    <row r="14" spans="1:7" ht="15" customHeight="1" x14ac:dyDescent="0.25">
      <c r="A14" s="349" t="s">
        <v>1280</v>
      </c>
      <c r="B14" s="11"/>
      <c r="C14" s="11"/>
      <c r="D14" s="84" t="s">
        <v>1281</v>
      </c>
      <c r="E14" s="45" t="s">
        <v>1282</v>
      </c>
      <c r="F14" s="20"/>
      <c r="G14" s="29"/>
    </row>
    <row r="15" spans="1:7" ht="15" customHeight="1" x14ac:dyDescent="0.25">
      <c r="A15" s="349" t="s">
        <v>1283</v>
      </c>
      <c r="B15" s="11"/>
      <c r="C15" s="11"/>
      <c r="D15" s="84" t="s">
        <v>1267</v>
      </c>
      <c r="E15" s="45" t="s">
        <v>1284</v>
      </c>
      <c r="F15" s="20"/>
      <c r="G15" s="29"/>
    </row>
    <row r="16" spans="1:7" ht="15" customHeight="1" x14ac:dyDescent="0.25">
      <c r="A16" s="349" t="s">
        <v>1285</v>
      </c>
      <c r="B16" s="11"/>
      <c r="C16" s="11"/>
      <c r="D16" s="87">
        <v>3</v>
      </c>
      <c r="E16" s="45"/>
      <c r="F16" s="20"/>
      <c r="G16" s="29"/>
    </row>
    <row r="17" spans="1:7" ht="15" customHeight="1" x14ac:dyDescent="0.25">
      <c r="A17" s="349" t="s">
        <v>1286</v>
      </c>
      <c r="B17" s="11"/>
      <c r="C17" s="11"/>
      <c r="D17" s="87">
        <v>1.5</v>
      </c>
      <c r="E17" s="45"/>
      <c r="F17" s="20"/>
      <c r="G17" s="29"/>
    </row>
    <row r="18" spans="1:7" ht="15" customHeight="1" x14ac:dyDescent="0.25">
      <c r="A18" s="349" t="s">
        <v>1287</v>
      </c>
      <c r="B18" s="11"/>
      <c r="C18" s="11"/>
      <c r="D18" s="87">
        <v>0.5</v>
      </c>
      <c r="E18" s="45"/>
      <c r="F18" s="20"/>
      <c r="G18" s="29"/>
    </row>
    <row r="19" spans="1:7" ht="15" customHeight="1" x14ac:dyDescent="0.25">
      <c r="A19" s="349" t="s">
        <v>1288</v>
      </c>
      <c r="B19" s="11"/>
      <c r="C19" s="11"/>
      <c r="D19" s="87">
        <v>3</v>
      </c>
      <c r="E19" s="45"/>
      <c r="F19" s="20"/>
      <c r="G19" s="29"/>
    </row>
    <row r="20" spans="1:7" ht="15" customHeight="1" x14ac:dyDescent="0.25">
      <c r="A20" s="349" t="s">
        <v>1289</v>
      </c>
      <c r="B20" s="11"/>
      <c r="C20" s="11"/>
      <c r="D20" s="87"/>
      <c r="E20" s="45" t="s">
        <v>1290</v>
      </c>
      <c r="F20" s="20"/>
      <c r="G20" s="29"/>
    </row>
    <row r="21" spans="1:7" ht="15" customHeight="1" x14ac:dyDescent="0.25">
      <c r="A21" s="349" t="s">
        <v>1291</v>
      </c>
      <c r="B21" s="11"/>
      <c r="C21" s="11"/>
      <c r="D21" s="87"/>
      <c r="E21" s="45" t="s">
        <v>1292</v>
      </c>
      <c r="F21" s="20"/>
      <c r="G21" s="29"/>
    </row>
    <row r="22" spans="1:7" ht="15" customHeight="1" x14ac:dyDescent="0.25">
      <c r="A22" s="349" t="s">
        <v>1293</v>
      </c>
      <c r="B22" s="11"/>
      <c r="C22" s="11"/>
      <c r="D22" s="84"/>
      <c r="E22" s="45" t="s">
        <v>1294</v>
      </c>
      <c r="F22" s="20"/>
      <c r="G22" s="29"/>
    </row>
    <row r="23" spans="1:7" ht="15" customHeight="1" x14ac:dyDescent="0.25">
      <c r="A23" s="349"/>
      <c r="B23" s="11"/>
      <c r="C23" s="11"/>
      <c r="D23" s="84"/>
      <c r="E23" s="45"/>
      <c r="F23" s="20"/>
      <c r="G23" s="29"/>
    </row>
    <row r="24" spans="1:7" ht="15" customHeight="1" x14ac:dyDescent="0.25">
      <c r="A24" s="350" t="s">
        <v>1295</v>
      </c>
      <c r="B24" s="11" t="s">
        <v>1157</v>
      </c>
      <c r="C24" s="11" t="s">
        <v>1296</v>
      </c>
      <c r="D24" s="247">
        <v>1.4999999999999999E-2</v>
      </c>
      <c r="E24" s="45" t="s">
        <v>1297</v>
      </c>
      <c r="F24" s="20">
        <v>19775767.66</v>
      </c>
      <c r="G24" s="29"/>
    </row>
    <row r="25" spans="1:7" ht="15" customHeight="1" x14ac:dyDescent="0.25">
      <c r="A25" s="351"/>
      <c r="B25" s="11"/>
      <c r="C25" s="11"/>
      <c r="D25" s="248"/>
      <c r="E25" s="45"/>
      <c r="F25" s="20"/>
      <c r="G25" s="29"/>
    </row>
    <row r="26" spans="1:7" ht="15" customHeight="1" x14ac:dyDescent="0.25">
      <c r="A26" s="352" t="s">
        <v>1298</v>
      </c>
      <c r="B26" s="11" t="s">
        <v>1157</v>
      </c>
      <c r="C26" s="11" t="s">
        <v>1299</v>
      </c>
      <c r="D26" s="249">
        <v>0.12</v>
      </c>
      <c r="E26" s="45"/>
      <c r="F26" s="20">
        <v>5686886.5999999996</v>
      </c>
      <c r="G26" s="29"/>
    </row>
    <row r="27" spans="1:7" ht="15" customHeight="1" x14ac:dyDescent="0.25">
      <c r="A27" s="351"/>
      <c r="B27" s="11"/>
      <c r="C27" s="11"/>
      <c r="D27" s="248"/>
      <c r="E27" s="45"/>
      <c r="F27" s="20"/>
      <c r="G27" s="29"/>
    </row>
    <row r="28" spans="1:7" ht="15" customHeight="1" x14ac:dyDescent="0.25">
      <c r="A28" s="352" t="s">
        <v>2417</v>
      </c>
      <c r="B28" s="11" t="s">
        <v>1264</v>
      </c>
      <c r="C28" s="11" t="s">
        <v>1301</v>
      </c>
      <c r="D28" s="84"/>
      <c r="E28" s="45"/>
      <c r="F28" s="20">
        <v>5697193.9699999997</v>
      </c>
      <c r="G28" s="29"/>
    </row>
    <row r="29" spans="1:7" ht="15" customHeight="1" x14ac:dyDescent="0.25">
      <c r="A29" s="353" t="s">
        <v>1302</v>
      </c>
      <c r="B29" s="11"/>
      <c r="C29" s="11"/>
      <c r="D29" s="84"/>
      <c r="E29" s="45"/>
      <c r="F29" s="20"/>
      <c r="G29" s="29"/>
    </row>
    <row r="30" spans="1:7" ht="15" customHeight="1" x14ac:dyDescent="0.25">
      <c r="A30" s="353" t="s">
        <v>1303</v>
      </c>
      <c r="B30" s="11"/>
      <c r="C30" s="11"/>
      <c r="D30" s="84"/>
      <c r="E30" s="45" t="s">
        <v>1304</v>
      </c>
      <c r="F30" s="20"/>
      <c r="G30" s="29"/>
    </row>
    <row r="31" spans="1:7" ht="15" customHeight="1" x14ac:dyDescent="0.25">
      <c r="A31" s="353" t="s">
        <v>1305</v>
      </c>
      <c r="B31" s="11"/>
      <c r="C31" s="11"/>
      <c r="D31" s="84"/>
      <c r="E31" s="45" t="s">
        <v>1306</v>
      </c>
      <c r="F31" s="20"/>
      <c r="G31" s="29"/>
    </row>
    <row r="32" spans="1:7" ht="15" customHeight="1" x14ac:dyDescent="0.25">
      <c r="A32" s="353" t="s">
        <v>1307</v>
      </c>
      <c r="B32" s="11"/>
      <c r="C32" s="11"/>
      <c r="D32" s="84"/>
      <c r="E32" s="45" t="s">
        <v>1308</v>
      </c>
      <c r="F32" s="20"/>
      <c r="G32" s="29"/>
    </row>
    <row r="33" spans="1:7" ht="15" customHeight="1" x14ac:dyDescent="0.25">
      <c r="A33" s="353" t="s">
        <v>1309</v>
      </c>
      <c r="B33" s="11"/>
      <c r="C33" s="11"/>
      <c r="D33" s="84"/>
      <c r="E33" s="45" t="s">
        <v>1310</v>
      </c>
      <c r="F33" s="20"/>
      <c r="G33" s="29"/>
    </row>
    <row r="34" spans="1:7" ht="15" customHeight="1" x14ac:dyDescent="0.25">
      <c r="A34" s="353" t="s">
        <v>1311</v>
      </c>
      <c r="B34" s="11"/>
      <c r="C34" s="11"/>
      <c r="D34" s="84"/>
      <c r="E34" s="45" t="s">
        <v>1312</v>
      </c>
      <c r="F34" s="20"/>
      <c r="G34" s="29"/>
    </row>
    <row r="35" spans="1:7" ht="15" customHeight="1" x14ac:dyDescent="0.25">
      <c r="A35" s="353" t="s">
        <v>1313</v>
      </c>
      <c r="B35" s="11"/>
      <c r="C35" s="11"/>
      <c r="D35" s="84"/>
      <c r="E35" s="45" t="s">
        <v>1314</v>
      </c>
      <c r="F35" s="20"/>
      <c r="G35" s="29"/>
    </row>
    <row r="36" spans="1:7" ht="15" customHeight="1" x14ac:dyDescent="0.25">
      <c r="A36" s="353" t="s">
        <v>1315</v>
      </c>
      <c r="B36" s="11"/>
      <c r="C36" s="11"/>
      <c r="D36" s="84"/>
      <c r="E36" s="45" t="s">
        <v>1316</v>
      </c>
      <c r="F36" s="20"/>
      <c r="G36" s="29"/>
    </row>
    <row r="37" spans="1:7" ht="15" customHeight="1" x14ac:dyDescent="0.25">
      <c r="A37" s="353" t="s">
        <v>1317</v>
      </c>
      <c r="B37" s="11"/>
      <c r="C37" s="11"/>
      <c r="D37" s="84"/>
      <c r="E37" s="45" t="s">
        <v>1318</v>
      </c>
      <c r="F37" s="20"/>
      <c r="G37" s="29"/>
    </row>
    <row r="38" spans="1:7" ht="15" customHeight="1" x14ac:dyDescent="0.25">
      <c r="A38" s="353" t="s">
        <v>1319</v>
      </c>
      <c r="B38" s="11"/>
      <c r="C38" s="11"/>
      <c r="D38" s="84"/>
      <c r="E38" s="45"/>
      <c r="F38" s="20"/>
      <c r="G38" s="29"/>
    </row>
    <row r="39" spans="1:7" ht="15" customHeight="1" x14ac:dyDescent="0.25">
      <c r="A39" s="353" t="s">
        <v>1303</v>
      </c>
      <c r="B39" s="11"/>
      <c r="C39" s="11"/>
      <c r="D39" s="84"/>
      <c r="E39" s="45" t="s">
        <v>1318</v>
      </c>
      <c r="F39" s="20"/>
      <c r="G39" s="29"/>
    </row>
    <row r="40" spans="1:7" ht="15" customHeight="1" x14ac:dyDescent="0.25">
      <c r="A40" s="353" t="s">
        <v>1305</v>
      </c>
      <c r="B40" s="11"/>
      <c r="C40" s="11"/>
      <c r="D40" s="84"/>
      <c r="E40" s="45" t="s">
        <v>1320</v>
      </c>
      <c r="F40" s="20"/>
      <c r="G40" s="29"/>
    </row>
    <row r="41" spans="1:7" ht="15" customHeight="1" x14ac:dyDescent="0.25">
      <c r="A41" s="353" t="s">
        <v>1307</v>
      </c>
      <c r="B41" s="11"/>
      <c r="C41" s="11"/>
      <c r="D41" s="84"/>
      <c r="E41" s="45" t="s">
        <v>1321</v>
      </c>
      <c r="F41" s="20"/>
      <c r="G41" s="29"/>
    </row>
    <row r="42" spans="1:7" ht="15" customHeight="1" x14ac:dyDescent="0.25">
      <c r="A42" s="353" t="s">
        <v>1309</v>
      </c>
      <c r="B42" s="11"/>
      <c r="C42" s="11"/>
      <c r="D42" s="84"/>
      <c r="E42" s="45" t="s">
        <v>1322</v>
      </c>
      <c r="F42" s="20"/>
      <c r="G42" s="29"/>
    </row>
    <row r="43" spans="1:7" ht="15" customHeight="1" x14ac:dyDescent="0.25">
      <c r="A43" s="353" t="s">
        <v>1311</v>
      </c>
      <c r="B43" s="11"/>
      <c r="C43" s="11"/>
      <c r="D43" s="84"/>
      <c r="E43" s="45" t="s">
        <v>1310</v>
      </c>
      <c r="F43" s="20"/>
      <c r="G43" s="29"/>
    </row>
    <row r="44" spans="1:7" ht="15" customHeight="1" x14ac:dyDescent="0.25">
      <c r="A44" s="353" t="s">
        <v>1313</v>
      </c>
      <c r="B44" s="11"/>
      <c r="C44" s="11"/>
      <c r="D44" s="84"/>
      <c r="E44" s="45" t="s">
        <v>1323</v>
      </c>
      <c r="F44" s="20"/>
      <c r="G44" s="29"/>
    </row>
    <row r="45" spans="1:7" ht="15" customHeight="1" x14ac:dyDescent="0.25">
      <c r="A45" s="353" t="s">
        <v>1315</v>
      </c>
      <c r="B45" s="11"/>
      <c r="C45" s="11"/>
      <c r="D45" s="84"/>
      <c r="E45" s="45" t="s">
        <v>1324</v>
      </c>
      <c r="F45" s="20"/>
      <c r="G45" s="29"/>
    </row>
    <row r="46" spans="1:7" ht="15" customHeight="1" x14ac:dyDescent="0.25">
      <c r="A46" s="353" t="s">
        <v>1317</v>
      </c>
      <c r="B46" s="11"/>
      <c r="C46" s="11"/>
      <c r="D46" s="84"/>
      <c r="E46" s="45" t="s">
        <v>1325</v>
      </c>
      <c r="F46" s="20"/>
      <c r="G46" s="29"/>
    </row>
    <row r="47" spans="1:7" ht="15" customHeight="1" x14ac:dyDescent="0.25">
      <c r="A47" s="353" t="s">
        <v>1326</v>
      </c>
      <c r="B47" s="11"/>
      <c r="C47" s="11"/>
      <c r="D47" s="84"/>
      <c r="E47" s="45"/>
      <c r="F47" s="20"/>
      <c r="G47" s="29"/>
    </row>
    <row r="48" spans="1:7" ht="15" customHeight="1" x14ac:dyDescent="0.25">
      <c r="A48" s="353" t="s">
        <v>1327</v>
      </c>
      <c r="B48" s="11"/>
      <c r="C48" s="11"/>
      <c r="D48" s="84" t="s">
        <v>1328</v>
      </c>
      <c r="E48" s="45"/>
      <c r="F48" s="20"/>
      <c r="G48" s="29"/>
    </row>
    <row r="49" spans="1:7" ht="15" customHeight="1" x14ac:dyDescent="0.25">
      <c r="A49" s="353" t="s">
        <v>1329</v>
      </c>
      <c r="B49" s="11"/>
      <c r="C49" s="11"/>
      <c r="D49" s="84" t="s">
        <v>1330</v>
      </c>
      <c r="E49" s="45"/>
      <c r="F49" s="20"/>
      <c r="G49" s="29"/>
    </row>
    <row r="50" spans="1:7" ht="15" customHeight="1" x14ac:dyDescent="0.25">
      <c r="A50" s="353" t="s">
        <v>1331</v>
      </c>
      <c r="B50" s="11"/>
      <c r="C50" s="11"/>
      <c r="D50" s="84" t="s">
        <v>1332</v>
      </c>
      <c r="E50" s="45"/>
      <c r="F50" s="20"/>
      <c r="G50" s="29"/>
    </row>
    <row r="51" spans="1:7" ht="15" customHeight="1" x14ac:dyDescent="0.25">
      <c r="A51" s="353" t="s">
        <v>1333</v>
      </c>
      <c r="B51" s="11" t="s">
        <v>1264</v>
      </c>
      <c r="C51" s="11" t="s">
        <v>1334</v>
      </c>
      <c r="D51" s="84"/>
      <c r="E51" s="45"/>
      <c r="F51" s="20"/>
      <c r="G51" s="29"/>
    </row>
    <row r="52" spans="1:7" ht="15" customHeight="1" x14ac:dyDescent="0.25">
      <c r="A52" s="353" t="s">
        <v>1335</v>
      </c>
      <c r="B52" s="11"/>
      <c r="C52" s="11"/>
      <c r="D52" s="84"/>
      <c r="E52" s="45" t="s">
        <v>1336</v>
      </c>
      <c r="F52" s="20"/>
      <c r="G52" s="29"/>
    </row>
    <row r="53" spans="1:7" ht="15" customHeight="1" x14ac:dyDescent="0.25">
      <c r="A53" s="353" t="s">
        <v>1337</v>
      </c>
      <c r="B53" s="11"/>
      <c r="C53" s="11"/>
      <c r="D53" s="84"/>
      <c r="E53" s="45" t="s">
        <v>1338</v>
      </c>
      <c r="F53" s="20"/>
      <c r="G53" s="29"/>
    </row>
    <row r="54" spans="1:7" ht="15" customHeight="1" x14ac:dyDescent="0.25">
      <c r="A54" s="353" t="s">
        <v>1339</v>
      </c>
      <c r="B54" s="11"/>
      <c r="C54" s="11"/>
      <c r="D54" s="84"/>
      <c r="E54" s="45" t="s">
        <v>1340</v>
      </c>
      <c r="F54" s="20"/>
      <c r="G54" s="29"/>
    </row>
    <row r="55" spans="1:7" ht="15" customHeight="1" x14ac:dyDescent="0.25">
      <c r="A55" s="353" t="s">
        <v>1341</v>
      </c>
      <c r="B55" s="11"/>
      <c r="C55" s="11"/>
      <c r="D55" s="84"/>
      <c r="E55" s="45" t="s">
        <v>1342</v>
      </c>
      <c r="F55" s="20"/>
      <c r="G55" s="29"/>
    </row>
    <row r="56" spans="1:7" ht="15" customHeight="1" x14ac:dyDescent="0.25">
      <c r="A56" s="353" t="s">
        <v>1343</v>
      </c>
      <c r="B56" s="11"/>
      <c r="C56" s="11"/>
      <c r="D56" s="84"/>
      <c r="E56" s="45"/>
      <c r="F56" s="20"/>
      <c r="G56" s="29"/>
    </row>
    <row r="57" spans="1:7" ht="15" customHeight="1" x14ac:dyDescent="0.25">
      <c r="A57" s="353" t="s">
        <v>1344</v>
      </c>
      <c r="B57" s="11"/>
      <c r="C57" s="11"/>
      <c r="D57" s="84"/>
      <c r="E57" s="45" t="s">
        <v>1345</v>
      </c>
      <c r="F57" s="20"/>
      <c r="G57" s="29"/>
    </row>
    <row r="58" spans="1:7" ht="15" customHeight="1" x14ac:dyDescent="0.25">
      <c r="A58" s="353" t="s">
        <v>1346</v>
      </c>
      <c r="B58" s="11"/>
      <c r="C58" s="11"/>
      <c r="D58" s="84"/>
      <c r="E58" s="45" t="s">
        <v>1347</v>
      </c>
      <c r="F58" s="20"/>
      <c r="G58" s="29"/>
    </row>
    <row r="59" spans="1:7" ht="15" customHeight="1" x14ac:dyDescent="0.25">
      <c r="A59" s="353" t="s">
        <v>1348</v>
      </c>
      <c r="B59" s="11"/>
      <c r="C59" s="11"/>
      <c r="D59" s="84"/>
      <c r="E59" s="45" t="s">
        <v>1349</v>
      </c>
      <c r="F59" s="20"/>
      <c r="G59" s="29"/>
    </row>
    <row r="60" spans="1:7" ht="15" customHeight="1" x14ac:dyDescent="0.25">
      <c r="A60" s="353" t="s">
        <v>1350</v>
      </c>
      <c r="B60" s="11"/>
      <c r="C60" s="11"/>
      <c r="D60" s="84"/>
      <c r="E60" s="45" t="s">
        <v>1351</v>
      </c>
      <c r="F60" s="20"/>
      <c r="G60" s="29"/>
    </row>
    <row r="61" spans="1:7" ht="15" customHeight="1" x14ac:dyDescent="0.25">
      <c r="A61" s="353" t="s">
        <v>1352</v>
      </c>
      <c r="B61" s="11"/>
      <c r="C61" s="11"/>
      <c r="D61" s="84"/>
      <c r="E61" s="45" t="s">
        <v>1353</v>
      </c>
      <c r="F61" s="20"/>
      <c r="G61" s="29"/>
    </row>
    <row r="62" spans="1:7" ht="15" customHeight="1" x14ac:dyDescent="0.25">
      <c r="A62" s="353" t="s">
        <v>1354</v>
      </c>
      <c r="B62" s="11"/>
      <c r="C62" s="11"/>
      <c r="D62" s="84"/>
      <c r="E62" s="45" t="s">
        <v>1355</v>
      </c>
      <c r="F62" s="20"/>
      <c r="G62" s="29"/>
    </row>
    <row r="63" spans="1:7" ht="15" customHeight="1" x14ac:dyDescent="0.25">
      <c r="A63" s="353" t="s">
        <v>1356</v>
      </c>
      <c r="B63" s="11" t="s">
        <v>1157</v>
      </c>
      <c r="C63" s="11"/>
      <c r="D63" s="84"/>
      <c r="E63" s="45" t="s">
        <v>1357</v>
      </c>
      <c r="F63" s="20"/>
      <c r="G63" s="29"/>
    </row>
    <row r="64" spans="1:7" ht="15" customHeight="1" x14ac:dyDescent="0.25">
      <c r="A64" s="353" t="s">
        <v>1358</v>
      </c>
      <c r="B64" s="11" t="s">
        <v>1264</v>
      </c>
      <c r="C64" s="11"/>
      <c r="D64" s="84"/>
      <c r="E64" s="45" t="s">
        <v>1359</v>
      </c>
      <c r="F64" s="20"/>
      <c r="G64" s="29"/>
    </row>
    <row r="65" spans="1:11" ht="15" customHeight="1" x14ac:dyDescent="0.25">
      <c r="A65" s="353" t="s">
        <v>1360</v>
      </c>
      <c r="B65" s="11" t="s">
        <v>1264</v>
      </c>
      <c r="C65" s="11"/>
      <c r="D65" s="84"/>
      <c r="E65" s="45" t="s">
        <v>1361</v>
      </c>
      <c r="F65" s="20"/>
      <c r="G65" s="29"/>
    </row>
    <row r="66" spans="1:11" ht="15" customHeight="1" x14ac:dyDescent="0.25">
      <c r="A66" s="353" t="s">
        <v>1362</v>
      </c>
      <c r="B66" s="11"/>
      <c r="C66" s="11"/>
      <c r="D66" s="84"/>
      <c r="E66" s="45" t="s">
        <v>1363</v>
      </c>
      <c r="F66" s="20"/>
      <c r="G66" s="29"/>
    </row>
    <row r="67" spans="1:11" ht="15" customHeight="1" x14ac:dyDescent="0.25">
      <c r="A67" s="353" t="s">
        <v>1364</v>
      </c>
      <c r="B67" s="11"/>
      <c r="C67" s="11"/>
      <c r="D67" s="84"/>
      <c r="E67" s="45" t="s">
        <v>1365</v>
      </c>
      <c r="F67" s="20"/>
      <c r="G67" s="29"/>
    </row>
    <row r="68" spans="1:11" ht="15" customHeight="1" x14ac:dyDescent="0.25">
      <c r="A68" s="353" t="s">
        <v>1366</v>
      </c>
      <c r="B68" s="11"/>
      <c r="C68" s="11"/>
      <c r="D68" s="84"/>
      <c r="E68" s="45" t="s">
        <v>1367</v>
      </c>
      <c r="F68" s="20"/>
      <c r="G68" s="29"/>
    </row>
    <row r="69" spans="1:11" ht="15" customHeight="1" x14ac:dyDescent="0.25">
      <c r="A69" s="353" t="s">
        <v>1368</v>
      </c>
      <c r="B69" s="11"/>
      <c r="C69" s="11"/>
      <c r="D69" s="84"/>
      <c r="E69" s="45" t="s">
        <v>1369</v>
      </c>
      <c r="F69" s="20"/>
      <c r="G69" s="29"/>
    </row>
    <row r="70" spans="1:11" ht="15" customHeight="1" x14ac:dyDescent="0.25">
      <c r="A70" s="353" t="s">
        <v>1370</v>
      </c>
      <c r="B70" s="11"/>
      <c r="C70" s="11"/>
      <c r="D70" s="84"/>
      <c r="E70" s="45" t="s">
        <v>1367</v>
      </c>
      <c r="F70" s="20"/>
      <c r="G70" s="29"/>
    </row>
    <row r="71" spans="1:11" ht="15" customHeight="1" x14ac:dyDescent="0.25">
      <c r="A71" s="353" t="s">
        <v>1371</v>
      </c>
      <c r="B71" s="11"/>
      <c r="C71" s="11"/>
      <c r="D71" s="84"/>
      <c r="E71" s="45" t="s">
        <v>1369</v>
      </c>
      <c r="F71" s="20"/>
      <c r="G71" s="29"/>
    </row>
    <row r="72" spans="1:11" ht="15" customHeight="1" x14ac:dyDescent="0.25">
      <c r="A72" s="353" t="s">
        <v>1372</v>
      </c>
      <c r="B72" s="11"/>
      <c r="C72" s="11"/>
      <c r="D72" s="84"/>
      <c r="E72" s="45"/>
      <c r="F72" s="20"/>
      <c r="G72" s="29"/>
    </row>
    <row r="73" spans="1:11" ht="15" customHeight="1" x14ac:dyDescent="0.25">
      <c r="A73" s="353" t="s">
        <v>1373</v>
      </c>
      <c r="B73" s="11"/>
      <c r="C73" s="11"/>
      <c r="D73" s="84"/>
      <c r="E73" s="45" t="s">
        <v>1374</v>
      </c>
      <c r="F73" s="20"/>
      <c r="G73" s="29"/>
    </row>
    <row r="74" spans="1:11" ht="15" customHeight="1" x14ac:dyDescent="0.25">
      <c r="A74" s="353" t="s">
        <v>1375</v>
      </c>
      <c r="B74" s="11"/>
      <c r="C74" s="11"/>
      <c r="D74" s="84"/>
      <c r="E74" s="45" t="s">
        <v>1376</v>
      </c>
      <c r="F74" s="20"/>
      <c r="G74" s="29"/>
    </row>
    <row r="75" spans="1:11" ht="15" customHeight="1" x14ac:dyDescent="0.25">
      <c r="A75" s="353" t="s">
        <v>1377</v>
      </c>
      <c r="B75" s="11"/>
      <c r="C75" s="11"/>
      <c r="D75" s="84"/>
      <c r="E75" s="45" t="s">
        <v>1378</v>
      </c>
      <c r="F75" s="20"/>
      <c r="G75" s="29"/>
    </row>
    <row r="76" spans="1:11" ht="15" customHeight="1" x14ac:dyDescent="0.25">
      <c r="A76" s="353" t="s">
        <v>1379</v>
      </c>
      <c r="B76" s="11" t="s">
        <v>1157</v>
      </c>
      <c r="C76" s="11" t="s">
        <v>1299</v>
      </c>
      <c r="D76" s="250">
        <v>8.6900000000000005E-2</v>
      </c>
      <c r="E76" s="45"/>
      <c r="F76" s="20">
        <v>11296668.33</v>
      </c>
      <c r="G76" s="29"/>
    </row>
    <row r="77" spans="1:11" ht="15" customHeight="1" x14ac:dyDescent="0.25">
      <c r="A77" s="353"/>
      <c r="B77" s="156"/>
      <c r="C77" s="11"/>
      <c r="D77" s="250"/>
      <c r="E77" s="45"/>
      <c r="F77" s="20"/>
      <c r="G77" s="29"/>
    </row>
    <row r="78" spans="1:11" ht="15" customHeight="1" x14ac:dyDescent="0.25">
      <c r="A78" s="207" t="s">
        <v>1380</v>
      </c>
      <c r="B78" s="156"/>
      <c r="C78" s="11"/>
      <c r="D78" s="84"/>
      <c r="E78" s="45"/>
      <c r="F78" s="20"/>
      <c r="G78" s="29"/>
    </row>
    <row r="79" spans="1:11" ht="15" customHeight="1" x14ac:dyDescent="0.25">
      <c r="A79" s="349" t="s">
        <v>1381</v>
      </c>
      <c r="B79" s="11"/>
      <c r="C79" s="11"/>
      <c r="D79" s="84"/>
      <c r="E79" s="45"/>
      <c r="F79" s="61">
        <v>322094</v>
      </c>
      <c r="G79" s="29"/>
      <c r="H79" s="152"/>
      <c r="I79" s="153"/>
      <c r="J79" s="153"/>
      <c r="K79" s="153"/>
    </row>
    <row r="80" spans="1:11" ht="15" customHeight="1" x14ac:dyDescent="0.25">
      <c r="A80" s="349" t="s">
        <v>1382</v>
      </c>
      <c r="B80" s="11" t="s">
        <v>1383</v>
      </c>
      <c r="C80" s="11"/>
      <c r="D80" s="84"/>
      <c r="E80" s="45" t="s">
        <v>1384</v>
      </c>
      <c r="F80" s="61"/>
      <c r="G80" s="29"/>
      <c r="H80" s="152"/>
      <c r="I80" s="153"/>
      <c r="J80" s="153"/>
      <c r="K80" s="153"/>
    </row>
    <row r="81" spans="1:11" ht="15" customHeight="1" x14ac:dyDescent="0.25">
      <c r="A81" s="349" t="s">
        <v>1385</v>
      </c>
      <c r="B81" s="11" t="s">
        <v>1383</v>
      </c>
      <c r="C81" s="11"/>
      <c r="D81" s="84"/>
      <c r="E81" s="45" t="s">
        <v>1386</v>
      </c>
      <c r="F81" s="61"/>
      <c r="G81" s="29"/>
      <c r="H81" s="152"/>
      <c r="I81" s="153"/>
      <c r="J81" s="153"/>
      <c r="K81" s="153"/>
    </row>
    <row r="82" spans="1:11" ht="15" customHeight="1" x14ac:dyDescent="0.25">
      <c r="A82" s="349" t="s">
        <v>1387</v>
      </c>
      <c r="B82" s="11" t="s">
        <v>1383</v>
      </c>
      <c r="C82" s="11"/>
      <c r="D82" s="84"/>
      <c r="E82" s="45" t="s">
        <v>1386</v>
      </c>
      <c r="F82" s="61"/>
      <c r="G82" s="29"/>
      <c r="H82" s="152"/>
      <c r="I82" s="153"/>
      <c r="J82" s="153"/>
      <c r="K82" s="153"/>
    </row>
    <row r="83" spans="1:11" ht="15" customHeight="1" x14ac:dyDescent="0.25">
      <c r="A83" s="349" t="s">
        <v>1388</v>
      </c>
      <c r="B83" s="11" t="s">
        <v>1383</v>
      </c>
      <c r="C83" s="11"/>
      <c r="D83" s="84"/>
      <c r="E83" s="45" t="s">
        <v>1389</v>
      </c>
      <c r="F83" s="61"/>
      <c r="G83" s="29"/>
      <c r="H83" s="152"/>
      <c r="I83" s="153"/>
      <c r="J83" s="153"/>
      <c r="K83" s="153"/>
    </row>
    <row r="84" spans="1:11" ht="15" customHeight="1" x14ac:dyDescent="0.25">
      <c r="A84" s="349" t="s">
        <v>1390</v>
      </c>
      <c r="B84" s="11" t="s">
        <v>1391</v>
      </c>
      <c r="C84" s="11"/>
      <c r="D84" s="84"/>
      <c r="E84" s="45" t="s">
        <v>1392</v>
      </c>
      <c r="F84" s="61"/>
      <c r="G84" s="29"/>
      <c r="H84" s="152"/>
      <c r="I84" s="153"/>
      <c r="J84" s="153"/>
      <c r="K84" s="153"/>
    </row>
    <row r="85" spans="1:11" ht="15" customHeight="1" x14ac:dyDescent="0.25">
      <c r="A85" s="349" t="s">
        <v>1393</v>
      </c>
      <c r="B85" s="11" t="s">
        <v>1394</v>
      </c>
      <c r="C85" s="11"/>
      <c r="D85" s="84"/>
      <c r="E85" s="45" t="s">
        <v>1495</v>
      </c>
      <c r="F85" s="61"/>
      <c r="G85" s="29"/>
      <c r="H85" s="152"/>
      <c r="I85" s="153"/>
      <c r="J85" s="153"/>
      <c r="K85" s="153"/>
    </row>
    <row r="86" spans="1:11" ht="15" customHeight="1" x14ac:dyDescent="0.25">
      <c r="A86" s="349" t="s">
        <v>1395</v>
      </c>
      <c r="B86" s="11" t="s">
        <v>1396</v>
      </c>
      <c r="C86" s="11" t="s">
        <v>1397</v>
      </c>
      <c r="D86" s="84"/>
      <c r="E86" s="45" t="s">
        <v>1496</v>
      </c>
      <c r="F86" s="61"/>
      <c r="G86" s="29"/>
      <c r="H86" s="152"/>
      <c r="I86" s="153"/>
      <c r="J86" s="153"/>
      <c r="K86" s="153"/>
    </row>
    <row r="87" spans="1:11" ht="15" customHeight="1" x14ac:dyDescent="0.25">
      <c r="A87" s="349" t="s">
        <v>1398</v>
      </c>
      <c r="B87" s="11" t="s">
        <v>1396</v>
      </c>
      <c r="C87" s="11" t="s">
        <v>1399</v>
      </c>
      <c r="D87" s="84"/>
      <c r="E87" s="45" t="s">
        <v>1497</v>
      </c>
      <c r="F87" s="61"/>
      <c r="G87" s="29"/>
      <c r="H87" s="152"/>
      <c r="I87" s="153"/>
      <c r="J87" s="153"/>
      <c r="K87" s="153"/>
    </row>
    <row r="88" spans="1:11" ht="15" customHeight="1" x14ac:dyDescent="0.25">
      <c r="A88" s="349" t="s">
        <v>1400</v>
      </c>
      <c r="B88" s="11" t="s">
        <v>711</v>
      </c>
      <c r="C88" s="11"/>
      <c r="D88" s="84"/>
      <c r="E88" s="45" t="s">
        <v>1498</v>
      </c>
      <c r="F88" s="61"/>
      <c r="G88" s="29"/>
      <c r="H88" s="152"/>
      <c r="I88" s="153"/>
      <c r="J88" s="153"/>
      <c r="K88" s="153"/>
    </row>
    <row r="89" spans="1:11" ht="15" customHeight="1" x14ac:dyDescent="0.25">
      <c r="A89" s="350" t="s">
        <v>1401</v>
      </c>
      <c r="B89" s="11"/>
      <c r="C89" s="11"/>
      <c r="D89" s="84"/>
      <c r="E89" s="45"/>
      <c r="F89" s="20">
        <v>594442.53</v>
      </c>
      <c r="G89" s="29"/>
    </row>
    <row r="90" spans="1:11" ht="15" customHeight="1" x14ac:dyDescent="0.25">
      <c r="A90" s="350" t="s">
        <v>1402</v>
      </c>
      <c r="B90" s="11" t="s">
        <v>1157</v>
      </c>
      <c r="C90" s="11" t="s">
        <v>1403</v>
      </c>
      <c r="D90" s="84"/>
      <c r="E90" s="45"/>
      <c r="F90" s="20"/>
      <c r="G90" s="29"/>
    </row>
    <row r="91" spans="1:11" ht="15" customHeight="1" x14ac:dyDescent="0.25">
      <c r="A91" s="350" t="s">
        <v>1404</v>
      </c>
      <c r="B91" s="11" t="s">
        <v>1157</v>
      </c>
      <c r="C91" s="11" t="s">
        <v>1405</v>
      </c>
      <c r="D91" s="84"/>
      <c r="E91" s="45" t="s">
        <v>1406</v>
      </c>
      <c r="F91" s="20"/>
      <c r="G91" s="29"/>
    </row>
    <row r="92" spans="1:11" ht="15" customHeight="1" x14ac:dyDescent="0.25">
      <c r="A92" s="350" t="s">
        <v>1407</v>
      </c>
      <c r="B92" s="11" t="s">
        <v>1157</v>
      </c>
      <c r="C92" s="11" t="s">
        <v>1408</v>
      </c>
      <c r="D92" s="84"/>
      <c r="E92" s="45" t="s">
        <v>1409</v>
      </c>
      <c r="F92" s="20"/>
      <c r="G92" s="29"/>
    </row>
    <row r="93" spans="1:11" ht="15" customHeight="1" x14ac:dyDescent="0.25">
      <c r="A93" s="350" t="s">
        <v>1410</v>
      </c>
      <c r="B93" s="11" t="s">
        <v>1411</v>
      </c>
      <c r="C93" s="11" t="s">
        <v>1412</v>
      </c>
      <c r="D93" s="84"/>
      <c r="E93" s="45" t="s">
        <v>1413</v>
      </c>
      <c r="F93" s="20"/>
      <c r="G93" s="29"/>
    </row>
    <row r="94" spans="1:11" ht="15" customHeight="1" x14ac:dyDescent="0.25">
      <c r="A94" s="350" t="s">
        <v>1414</v>
      </c>
      <c r="B94" s="11"/>
      <c r="C94" s="11"/>
      <c r="D94" s="84"/>
      <c r="E94" s="45"/>
      <c r="F94" s="20">
        <v>1405.9</v>
      </c>
      <c r="G94" s="29" t="s">
        <v>1415</v>
      </c>
    </row>
    <row r="95" spans="1:11" ht="15" customHeight="1" x14ac:dyDescent="0.25">
      <c r="A95" s="350" t="s">
        <v>302</v>
      </c>
      <c r="B95" s="11" t="s">
        <v>1416</v>
      </c>
      <c r="C95" s="11" t="s">
        <v>1417</v>
      </c>
      <c r="D95" s="87">
        <v>0.2</v>
      </c>
      <c r="E95" s="45" t="s">
        <v>1499</v>
      </c>
      <c r="F95" s="20">
        <v>844721.35</v>
      </c>
      <c r="G95" s="29"/>
    </row>
    <row r="96" spans="1:11" ht="15" customHeight="1" x14ac:dyDescent="0.25">
      <c r="A96" s="352" t="s">
        <v>1418</v>
      </c>
      <c r="B96" s="11" t="s">
        <v>1419</v>
      </c>
      <c r="C96" s="11" t="s">
        <v>1420</v>
      </c>
      <c r="D96" s="84"/>
      <c r="E96" s="45" t="s">
        <v>1500</v>
      </c>
      <c r="F96" s="20">
        <v>3467362.33</v>
      </c>
      <c r="G96" s="29"/>
    </row>
    <row r="97" spans="1:7" ht="15" customHeight="1" x14ac:dyDescent="0.25">
      <c r="A97" s="350" t="s">
        <v>1421</v>
      </c>
      <c r="B97" s="11" t="s">
        <v>1422</v>
      </c>
      <c r="C97" s="11" t="s">
        <v>1423</v>
      </c>
      <c r="D97" s="84"/>
      <c r="E97" s="45" t="s">
        <v>1501</v>
      </c>
      <c r="F97" s="20">
        <v>844.35</v>
      </c>
      <c r="G97" s="29"/>
    </row>
    <row r="98" spans="1:7" ht="15" customHeight="1" x14ac:dyDescent="0.25">
      <c r="A98" s="350" t="s">
        <v>264</v>
      </c>
      <c r="B98" s="11" t="s">
        <v>1424</v>
      </c>
      <c r="C98" s="11" t="s">
        <v>1425</v>
      </c>
      <c r="D98" s="84"/>
      <c r="E98" s="45" t="s">
        <v>1502</v>
      </c>
      <c r="F98" s="20">
        <v>5939.4</v>
      </c>
      <c r="G98" s="29"/>
    </row>
    <row r="99" spans="1:7" ht="15" customHeight="1" x14ac:dyDescent="0.25">
      <c r="A99" s="350" t="s">
        <v>1426</v>
      </c>
      <c r="B99" s="11" t="s">
        <v>1427</v>
      </c>
      <c r="C99" s="11" t="s">
        <v>1428</v>
      </c>
      <c r="D99" s="84" t="s">
        <v>1503</v>
      </c>
      <c r="E99" s="45" t="s">
        <v>1504</v>
      </c>
      <c r="F99" s="20">
        <v>865</v>
      </c>
      <c r="G99" s="29"/>
    </row>
    <row r="100" spans="1:7" ht="15" customHeight="1" x14ac:dyDescent="0.25">
      <c r="A100" s="350" t="s">
        <v>213</v>
      </c>
      <c r="B100" s="11" t="s">
        <v>1429</v>
      </c>
      <c r="C100" s="11" t="s">
        <v>1430</v>
      </c>
      <c r="D100" s="84" t="s">
        <v>1431</v>
      </c>
      <c r="E100" s="45"/>
      <c r="F100" s="20">
        <v>10923.6</v>
      </c>
      <c r="G100" s="29"/>
    </row>
    <row r="101" spans="1:7" ht="15" customHeight="1" x14ac:dyDescent="0.25">
      <c r="A101" s="350" t="s">
        <v>1432</v>
      </c>
      <c r="B101" s="11" t="s">
        <v>1505</v>
      </c>
      <c r="C101" s="11" t="s">
        <v>1434</v>
      </c>
      <c r="D101" s="84" t="s">
        <v>1506</v>
      </c>
      <c r="E101" s="45" t="s">
        <v>1507</v>
      </c>
      <c r="F101" s="20">
        <v>243061.6</v>
      </c>
      <c r="G101" s="29"/>
    </row>
    <row r="102" spans="1:7" ht="15" customHeight="1" x14ac:dyDescent="0.25">
      <c r="A102" s="350" t="s">
        <v>275</v>
      </c>
      <c r="B102" s="11" t="s">
        <v>1435</v>
      </c>
      <c r="C102" s="11"/>
      <c r="D102" s="251">
        <v>6.7000000000000002E-4</v>
      </c>
      <c r="E102" s="45"/>
      <c r="F102" s="20">
        <v>1088194.1499999999</v>
      </c>
      <c r="G102" s="29"/>
    </row>
    <row r="103" spans="1:7" ht="15" customHeight="1" x14ac:dyDescent="0.25">
      <c r="A103" s="352" t="s">
        <v>171</v>
      </c>
      <c r="B103" s="11" t="s">
        <v>1433</v>
      </c>
      <c r="C103" s="11"/>
      <c r="D103" s="87"/>
      <c r="E103" s="45" t="s">
        <v>1508</v>
      </c>
      <c r="F103" s="20">
        <v>108474.4</v>
      </c>
      <c r="G103" s="29"/>
    </row>
    <row r="104" spans="1:7" ht="15" customHeight="1" x14ac:dyDescent="0.25">
      <c r="A104" s="352" t="s">
        <v>1436</v>
      </c>
      <c r="B104" s="11" t="s">
        <v>1433</v>
      </c>
      <c r="C104" s="11"/>
      <c r="D104" s="87"/>
      <c r="E104" s="45" t="s">
        <v>1508</v>
      </c>
      <c r="F104" s="20">
        <v>2926089.3</v>
      </c>
      <c r="G104" s="29"/>
    </row>
    <row r="105" spans="1:7" ht="15" customHeight="1" x14ac:dyDescent="0.25">
      <c r="A105" s="352" t="s">
        <v>1437</v>
      </c>
      <c r="B105" s="11"/>
      <c r="C105" s="11"/>
      <c r="D105" s="87"/>
      <c r="E105" s="45"/>
      <c r="F105" s="20">
        <v>1222.8499999999999</v>
      </c>
      <c r="G105" s="29"/>
    </row>
    <row r="106" spans="1:7" ht="15" customHeight="1" x14ac:dyDescent="0.25">
      <c r="A106" s="354" t="s">
        <v>262</v>
      </c>
      <c r="B106" s="11" t="s">
        <v>1438</v>
      </c>
      <c r="C106" s="11" t="s">
        <v>1439</v>
      </c>
      <c r="D106" s="84"/>
      <c r="E106" s="45" t="s">
        <v>1509</v>
      </c>
      <c r="F106" s="20">
        <v>1453997.3</v>
      </c>
      <c r="G106" s="29"/>
    </row>
    <row r="107" spans="1:7" ht="15" customHeight="1" x14ac:dyDescent="0.25">
      <c r="A107" s="354" t="s">
        <v>1440</v>
      </c>
      <c r="B107" s="11" t="s">
        <v>1157</v>
      </c>
      <c r="C107" s="11" t="s">
        <v>1510</v>
      </c>
      <c r="D107" s="84" t="s">
        <v>1441</v>
      </c>
      <c r="E107" s="45" t="s">
        <v>1511</v>
      </c>
      <c r="F107" s="20">
        <v>159470</v>
      </c>
      <c r="G107" s="29"/>
    </row>
    <row r="108" spans="1:7" ht="15" customHeight="1" x14ac:dyDescent="0.25">
      <c r="A108" s="354" t="s">
        <v>1442</v>
      </c>
      <c r="B108" s="11" t="s">
        <v>1435</v>
      </c>
      <c r="C108" s="11" t="s">
        <v>1443</v>
      </c>
      <c r="D108" s="84"/>
      <c r="E108" s="45" t="s">
        <v>1512</v>
      </c>
      <c r="F108" s="20">
        <v>10186</v>
      </c>
      <c r="G108" s="29"/>
    </row>
    <row r="109" spans="1:7" ht="15" customHeight="1" x14ac:dyDescent="0.25">
      <c r="A109" s="354" t="s">
        <v>1444</v>
      </c>
      <c r="B109" s="11" t="s">
        <v>1435</v>
      </c>
      <c r="C109" s="11" t="s">
        <v>1443</v>
      </c>
      <c r="D109" s="84"/>
      <c r="E109" s="45" t="s">
        <v>1513</v>
      </c>
      <c r="F109" s="20">
        <v>1000850</v>
      </c>
      <c r="G109" s="29"/>
    </row>
    <row r="110" spans="1:7" ht="15" customHeight="1" x14ac:dyDescent="0.25">
      <c r="A110" s="354"/>
      <c r="B110" s="156"/>
      <c r="C110" s="11"/>
      <c r="D110" s="84"/>
      <c r="E110" s="45"/>
      <c r="F110" s="20"/>
      <c r="G110" s="29"/>
    </row>
    <row r="111" spans="1:7" ht="15" customHeight="1" x14ac:dyDescent="0.25">
      <c r="A111" s="207" t="s">
        <v>1445</v>
      </c>
      <c r="B111" s="156"/>
      <c r="C111" s="11"/>
      <c r="D111" s="84"/>
      <c r="E111" s="45"/>
      <c r="F111" s="20"/>
      <c r="G111" s="29"/>
    </row>
    <row r="112" spans="1:7" ht="15" customHeight="1" x14ac:dyDescent="0.25">
      <c r="A112" s="355" t="s">
        <v>1446</v>
      </c>
      <c r="B112" s="11" t="s">
        <v>1447</v>
      </c>
      <c r="C112" s="11"/>
      <c r="D112" s="84" t="s">
        <v>1448</v>
      </c>
      <c r="E112" s="45"/>
      <c r="F112" s="20">
        <v>3858315.06</v>
      </c>
      <c r="G112" s="29" t="s">
        <v>1449</v>
      </c>
    </row>
    <row r="113" spans="1:7" ht="15" customHeight="1" x14ac:dyDescent="0.25">
      <c r="A113" s="350" t="s">
        <v>1450</v>
      </c>
      <c r="B113" s="11" t="s">
        <v>1451</v>
      </c>
      <c r="C113" s="11" t="s">
        <v>1452</v>
      </c>
      <c r="D113" s="84"/>
      <c r="E113" s="45" t="s">
        <v>1514</v>
      </c>
      <c r="F113" s="20">
        <v>792381.8</v>
      </c>
      <c r="G113" s="29" t="s">
        <v>1453</v>
      </c>
    </row>
    <row r="114" spans="1:7" ht="15" customHeight="1" x14ac:dyDescent="0.25">
      <c r="A114" s="352" t="s">
        <v>1454</v>
      </c>
      <c r="B114" s="11"/>
      <c r="C114" s="11"/>
      <c r="D114" s="84"/>
      <c r="E114" s="45"/>
      <c r="F114" s="20">
        <v>1205580</v>
      </c>
      <c r="G114" s="11"/>
    </row>
    <row r="115" spans="1:7" ht="15" customHeight="1" x14ac:dyDescent="0.25">
      <c r="A115" s="352" t="s">
        <v>1455</v>
      </c>
      <c r="B115" s="11" t="s">
        <v>1456</v>
      </c>
      <c r="C115" s="11" t="s">
        <v>1515</v>
      </c>
      <c r="D115" s="84"/>
      <c r="E115" s="45" t="s">
        <v>1516</v>
      </c>
      <c r="F115" s="20">
        <v>1097735.3</v>
      </c>
      <c r="G115" s="11"/>
    </row>
    <row r="116" spans="1:7" ht="15" customHeight="1" x14ac:dyDescent="0.25">
      <c r="A116" s="352" t="s">
        <v>1457</v>
      </c>
      <c r="B116" s="11" t="s">
        <v>1435</v>
      </c>
      <c r="C116" s="11" t="s">
        <v>1443</v>
      </c>
      <c r="D116" s="84"/>
      <c r="E116" s="45" t="s">
        <v>1517</v>
      </c>
      <c r="F116" s="20">
        <v>132912</v>
      </c>
      <c r="G116" s="11"/>
    </row>
    <row r="117" spans="1:7" ht="15" customHeight="1" x14ac:dyDescent="0.25">
      <c r="A117" s="352" t="s">
        <v>1458</v>
      </c>
      <c r="B117" s="11" t="s">
        <v>1518</v>
      </c>
      <c r="C117" s="11" t="s">
        <v>1519</v>
      </c>
      <c r="D117" s="84"/>
      <c r="E117" s="45" t="s">
        <v>1520</v>
      </c>
      <c r="F117" s="20">
        <v>469167.2</v>
      </c>
      <c r="G117" s="11"/>
    </row>
    <row r="118" spans="1:7" ht="15" customHeight="1" x14ac:dyDescent="0.25">
      <c r="A118" s="352" t="s">
        <v>1459</v>
      </c>
      <c r="B118" s="11" t="s">
        <v>1157</v>
      </c>
      <c r="C118" s="11" t="s">
        <v>1521</v>
      </c>
      <c r="D118" s="84"/>
      <c r="E118" s="45" t="s">
        <v>1522</v>
      </c>
      <c r="F118" s="20">
        <v>291817.53000000003</v>
      </c>
      <c r="G118" s="11"/>
    </row>
    <row r="120" spans="1:7" x14ac:dyDescent="0.25">
      <c r="A120" s="13" t="s">
        <v>6</v>
      </c>
    </row>
    <row r="123" spans="1:7" x14ac:dyDescent="0.25">
      <c r="G123" s="154"/>
    </row>
  </sheetData>
  <pageMargins left="0.39370078740157483" right="0.19685039370078741" top="0.35433070866141736" bottom="0" header="0.31496062992125984" footer="0"/>
  <pageSetup paperSize="5" scale="53" orientation="landscape" r:id="rId1"/>
  <ignoredErrors>
    <ignoredError sqref="E7:E75 E78:E88 E89:E93 E76"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8"/>
  <sheetViews>
    <sheetView showGridLines="0" zoomScale="95" zoomScaleNormal="95" workbookViewId="0"/>
  </sheetViews>
  <sheetFormatPr baseColWidth="10" defaultRowHeight="15" x14ac:dyDescent="0.25"/>
  <cols>
    <col min="1" max="1" width="56.7109375" style="2" customWidth="1"/>
    <col min="2" max="2" width="16.42578125" style="2" customWidth="1"/>
    <col min="3" max="3" width="18.42578125" style="2" customWidth="1"/>
    <col min="4" max="5" width="14.42578125" style="2" customWidth="1"/>
    <col min="6" max="6" width="14.85546875" style="2" customWidth="1"/>
    <col min="7" max="7" width="58.140625" style="2" bestFit="1" customWidth="1"/>
    <col min="8" max="16384" width="11.42578125" style="2"/>
  </cols>
  <sheetData>
    <row r="2" spans="1:7" x14ac:dyDescent="0.25">
      <c r="A2" s="6" t="s">
        <v>1976</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1.95" customHeight="1" x14ac:dyDescent="0.25">
      <c r="A7" s="254" t="s">
        <v>2005</v>
      </c>
      <c r="B7" s="356" t="s">
        <v>252</v>
      </c>
      <c r="C7" s="255" t="s">
        <v>488</v>
      </c>
      <c r="D7" s="255" t="s">
        <v>488</v>
      </c>
      <c r="E7" s="393">
        <v>8900</v>
      </c>
      <c r="F7" s="500">
        <v>908146</v>
      </c>
      <c r="G7" s="256"/>
    </row>
    <row r="8" spans="1:7" ht="21.95" customHeight="1" x14ac:dyDescent="0.25">
      <c r="A8" s="254" t="s">
        <v>2006</v>
      </c>
      <c r="B8" s="356" t="s">
        <v>252</v>
      </c>
      <c r="C8" s="255"/>
      <c r="D8" s="255"/>
      <c r="E8" s="393">
        <v>9800</v>
      </c>
      <c r="F8" s="501"/>
      <c r="G8" s="256"/>
    </row>
    <row r="9" spans="1:7" ht="21.95" customHeight="1" x14ac:dyDescent="0.25">
      <c r="A9" s="254" t="s">
        <v>2007</v>
      </c>
      <c r="B9" s="356" t="s">
        <v>252</v>
      </c>
      <c r="C9" s="255"/>
      <c r="D9" s="255"/>
      <c r="E9" s="393">
        <v>750</v>
      </c>
      <c r="F9" s="501"/>
      <c r="G9" s="256"/>
    </row>
    <row r="10" spans="1:7" ht="21.95" customHeight="1" x14ac:dyDescent="0.25">
      <c r="A10" s="254" t="s">
        <v>2008</v>
      </c>
      <c r="B10" s="356" t="s">
        <v>252</v>
      </c>
      <c r="C10" s="255"/>
      <c r="D10" s="255"/>
      <c r="E10" s="393">
        <v>230</v>
      </c>
      <c r="F10" s="501"/>
      <c r="G10" s="256"/>
    </row>
    <row r="11" spans="1:7" ht="21.95" customHeight="1" x14ac:dyDescent="0.25">
      <c r="A11" s="254" t="s">
        <v>2009</v>
      </c>
      <c r="B11" s="356" t="s">
        <v>252</v>
      </c>
      <c r="C11" s="255"/>
      <c r="D11" s="255"/>
      <c r="E11" s="393">
        <v>920</v>
      </c>
      <c r="F11" s="501"/>
      <c r="G11" s="256"/>
    </row>
    <row r="12" spans="1:7" ht="21.95" customHeight="1" x14ac:dyDescent="0.25">
      <c r="A12" s="254" t="s">
        <v>2010</v>
      </c>
      <c r="B12" s="356" t="s">
        <v>252</v>
      </c>
      <c r="C12" s="255"/>
      <c r="D12" s="255"/>
      <c r="E12" s="393">
        <v>500</v>
      </c>
      <c r="F12" s="502"/>
      <c r="G12" s="256"/>
    </row>
    <row r="13" spans="1:7" ht="21.95" customHeight="1" x14ac:dyDescent="0.25">
      <c r="A13" s="254" t="s">
        <v>1974</v>
      </c>
      <c r="B13" s="356" t="s">
        <v>252</v>
      </c>
      <c r="C13" s="255" t="s">
        <v>488</v>
      </c>
      <c r="D13" s="255" t="s">
        <v>488</v>
      </c>
      <c r="E13" s="393">
        <v>66000</v>
      </c>
      <c r="F13" s="257">
        <v>66000</v>
      </c>
      <c r="G13" s="256" t="s">
        <v>2011</v>
      </c>
    </row>
    <row r="14" spans="1:7" ht="25.5" customHeight="1" x14ac:dyDescent="0.2">
      <c r="A14" s="503" t="s">
        <v>1975</v>
      </c>
      <c r="B14" s="504"/>
      <c r="C14" s="504"/>
      <c r="D14" s="504"/>
      <c r="E14" s="504"/>
      <c r="F14" s="504"/>
      <c r="G14" s="505"/>
    </row>
    <row r="15" spans="1:7" ht="15.75" customHeight="1" x14ac:dyDescent="0.25"/>
    <row r="16" spans="1:7" x14ac:dyDescent="0.25">
      <c r="A16" s="13" t="s">
        <v>6</v>
      </c>
    </row>
    <row r="18" spans="1:1" x14ac:dyDescent="0.25">
      <c r="A18" s="373"/>
    </row>
  </sheetData>
  <mergeCells count="2">
    <mergeCell ref="F7:F12"/>
    <mergeCell ref="A14:G14"/>
  </mergeCells>
  <pageMargins left="0.41" right="0.18" top="1.61" bottom="0.74803149606299213" header="0.31496062992125984" footer="0.31496062992125984"/>
  <pageSetup paperSize="9" scale="73"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workbookViewId="0">
      <selection activeCell="D7" sqref="D7"/>
    </sheetView>
  </sheetViews>
  <sheetFormatPr baseColWidth="10" defaultRowHeight="15" x14ac:dyDescent="0.25"/>
  <cols>
    <col min="1" max="1" width="77.140625" style="2" customWidth="1"/>
    <col min="2" max="2" width="18.42578125" style="2" customWidth="1"/>
    <col min="3" max="3" width="19.5703125" style="2" customWidth="1"/>
    <col min="4" max="5" width="14.42578125" style="2" customWidth="1"/>
    <col min="6" max="6" width="21" style="2" customWidth="1"/>
    <col min="7" max="7" width="39.85546875" style="2" customWidth="1"/>
    <col min="8" max="16384" width="11.42578125" style="2"/>
  </cols>
  <sheetData>
    <row r="1" spans="1:7" x14ac:dyDescent="0.25">
      <c r="A1" s="1"/>
      <c r="G1" s="4" t="s">
        <v>1</v>
      </c>
    </row>
    <row r="2" spans="1:7" x14ac:dyDescent="0.25">
      <c r="A2" s="6" t="s">
        <v>1726</v>
      </c>
    </row>
    <row r="3" spans="1:7" x14ac:dyDescent="0.25">
      <c r="A3" s="1" t="s">
        <v>0</v>
      </c>
    </row>
    <row r="4" spans="1:7" x14ac:dyDescent="0.25">
      <c r="A4" s="3" t="s">
        <v>33</v>
      </c>
    </row>
    <row r="5" spans="1:7" x14ac:dyDescent="0.25">
      <c r="A5" s="3"/>
    </row>
    <row r="6" spans="1:7" ht="45.75" customHeight="1" x14ac:dyDescent="0.25">
      <c r="A6" s="9" t="s">
        <v>8</v>
      </c>
      <c r="B6" s="10" t="s">
        <v>4</v>
      </c>
      <c r="C6" s="10" t="s">
        <v>7</v>
      </c>
      <c r="D6" s="10" t="s">
        <v>5</v>
      </c>
      <c r="E6" s="9" t="s">
        <v>2</v>
      </c>
      <c r="F6" s="9" t="s">
        <v>3</v>
      </c>
      <c r="G6" s="9" t="s">
        <v>125</v>
      </c>
    </row>
    <row r="7" spans="1:7" ht="18.95" customHeight="1" x14ac:dyDescent="0.25">
      <c r="A7" s="11" t="s">
        <v>9</v>
      </c>
      <c r="B7" s="11" t="s">
        <v>10</v>
      </c>
      <c r="C7" s="11" t="s">
        <v>132</v>
      </c>
      <c r="D7" s="219" t="s">
        <v>1682</v>
      </c>
      <c r="E7" s="219"/>
      <c r="F7" s="20">
        <v>3564935.74</v>
      </c>
      <c r="G7" s="11"/>
    </row>
    <row r="8" spans="1:7" ht="18.95" customHeight="1" x14ac:dyDescent="0.25">
      <c r="A8" s="11" t="s">
        <v>1683</v>
      </c>
      <c r="B8" s="11" t="s">
        <v>28</v>
      </c>
      <c r="C8" s="11" t="s">
        <v>88</v>
      </c>
      <c r="D8" s="219" t="s">
        <v>1684</v>
      </c>
      <c r="E8" s="219"/>
      <c r="F8" s="20">
        <v>31956719.75</v>
      </c>
      <c r="G8" s="11"/>
    </row>
    <row r="9" spans="1:7" ht="18.95" customHeight="1" x14ac:dyDescent="0.25">
      <c r="A9" s="11" t="s">
        <v>407</v>
      </c>
      <c r="B9" s="11" t="s">
        <v>10</v>
      </c>
      <c r="C9" s="11" t="s">
        <v>132</v>
      </c>
      <c r="D9" s="219" t="s">
        <v>1685</v>
      </c>
      <c r="E9" s="219"/>
      <c r="F9" s="20">
        <v>3497788.37</v>
      </c>
      <c r="G9" s="11"/>
    </row>
    <row r="10" spans="1:7" ht="18.95" customHeight="1" x14ac:dyDescent="0.25">
      <c r="A10" s="11" t="s">
        <v>1686</v>
      </c>
      <c r="B10" s="11" t="s">
        <v>1687</v>
      </c>
      <c r="C10" s="11" t="s">
        <v>1688</v>
      </c>
      <c r="D10" s="219"/>
      <c r="E10" s="45" t="s">
        <v>1689</v>
      </c>
      <c r="F10" s="20">
        <v>9904</v>
      </c>
      <c r="G10" s="11"/>
    </row>
    <row r="11" spans="1:7" ht="18.95" customHeight="1" x14ac:dyDescent="0.25">
      <c r="A11" s="11" t="s">
        <v>1690</v>
      </c>
      <c r="B11" s="11" t="s">
        <v>1687</v>
      </c>
      <c r="C11" s="11" t="s">
        <v>1691</v>
      </c>
      <c r="D11" s="219"/>
      <c r="E11" s="45" t="s">
        <v>1692</v>
      </c>
      <c r="F11" s="20">
        <v>51324</v>
      </c>
      <c r="G11" s="11"/>
    </row>
    <row r="12" spans="1:7" ht="18.95" customHeight="1" x14ac:dyDescent="0.25">
      <c r="A12" s="11" t="s">
        <v>1693</v>
      </c>
      <c r="B12" s="11" t="s">
        <v>1687</v>
      </c>
      <c r="C12" s="11" t="s">
        <v>1694</v>
      </c>
      <c r="D12" s="219"/>
      <c r="E12" s="45" t="s">
        <v>1592</v>
      </c>
      <c r="F12" s="20">
        <v>10826</v>
      </c>
      <c r="G12" s="11"/>
    </row>
    <row r="13" spans="1:7" ht="18.95" customHeight="1" x14ac:dyDescent="0.25">
      <c r="A13" s="11" t="s">
        <v>1695</v>
      </c>
      <c r="B13" s="11" t="s">
        <v>1696</v>
      </c>
      <c r="C13" s="11" t="s">
        <v>1697</v>
      </c>
      <c r="D13" s="234">
        <v>2.1999999999999999E-2</v>
      </c>
      <c r="E13" s="45"/>
      <c r="F13" s="20">
        <v>4776</v>
      </c>
      <c r="G13" s="11"/>
    </row>
    <row r="14" spans="1:7" ht="18.95" customHeight="1" x14ac:dyDescent="0.25">
      <c r="A14" s="11" t="s">
        <v>1698</v>
      </c>
      <c r="B14" s="11" t="s">
        <v>90</v>
      </c>
      <c r="C14" s="26"/>
      <c r="D14" s="219"/>
      <c r="E14" s="45" t="s">
        <v>1592</v>
      </c>
      <c r="F14" s="20">
        <v>2600</v>
      </c>
      <c r="G14" s="11"/>
    </row>
    <row r="15" spans="1:7" ht="18.95" customHeight="1" x14ac:dyDescent="0.25">
      <c r="A15" s="11" t="s">
        <v>1699</v>
      </c>
      <c r="B15" s="11" t="s">
        <v>1700</v>
      </c>
      <c r="C15" s="26" t="s">
        <v>1701</v>
      </c>
      <c r="D15" s="219" t="s">
        <v>1702</v>
      </c>
      <c r="E15" s="45"/>
      <c r="F15" s="20">
        <v>4194.8599999999997</v>
      </c>
      <c r="G15" s="11"/>
    </row>
    <row r="16" spans="1:7" ht="18.95" customHeight="1" x14ac:dyDescent="0.25">
      <c r="A16" s="11" t="s">
        <v>16</v>
      </c>
      <c r="B16" s="11" t="s">
        <v>28</v>
      </c>
      <c r="C16" s="26" t="s">
        <v>1703</v>
      </c>
      <c r="D16" s="219"/>
      <c r="E16" s="45"/>
      <c r="F16" s="20">
        <v>4918878.0199999996</v>
      </c>
      <c r="G16" s="11"/>
    </row>
    <row r="17" spans="1:7" ht="18.95" customHeight="1" x14ac:dyDescent="0.25">
      <c r="A17" s="11" t="s">
        <v>1704</v>
      </c>
      <c r="B17" s="11" t="s">
        <v>28</v>
      </c>
      <c r="C17" s="26" t="s">
        <v>1705</v>
      </c>
      <c r="D17" s="219"/>
      <c r="E17" s="45" t="s">
        <v>1592</v>
      </c>
      <c r="F17" s="20">
        <v>3237</v>
      </c>
      <c r="G17" s="11"/>
    </row>
    <row r="18" spans="1:7" ht="18.95" customHeight="1" x14ac:dyDescent="0.25">
      <c r="A18" s="11" t="s">
        <v>1706</v>
      </c>
      <c r="B18" s="11" t="s">
        <v>90</v>
      </c>
      <c r="C18" s="26"/>
      <c r="D18" s="219"/>
      <c r="E18" s="45" t="s">
        <v>1592</v>
      </c>
      <c r="F18" s="20">
        <v>903391.32</v>
      </c>
      <c r="G18" s="11"/>
    </row>
    <row r="19" spans="1:7" ht="18.95" customHeight="1" x14ac:dyDescent="0.25">
      <c r="A19" s="11" t="s">
        <v>1707</v>
      </c>
      <c r="B19" s="11" t="s">
        <v>1687</v>
      </c>
      <c r="C19" s="26" t="s">
        <v>1708</v>
      </c>
      <c r="D19" s="219"/>
      <c r="E19" s="45" t="s">
        <v>1592</v>
      </c>
      <c r="F19" s="20">
        <v>1039886.79</v>
      </c>
      <c r="G19" s="11"/>
    </row>
    <row r="20" spans="1:7" ht="18.95" customHeight="1" x14ac:dyDescent="0.25">
      <c r="A20" s="11" t="s">
        <v>1709</v>
      </c>
      <c r="B20" s="11"/>
      <c r="C20" s="26" t="s">
        <v>1710</v>
      </c>
      <c r="D20" s="219"/>
      <c r="E20" s="45" t="s">
        <v>1592</v>
      </c>
      <c r="F20" s="20">
        <v>3789</v>
      </c>
      <c r="G20" s="11"/>
    </row>
    <row r="21" spans="1:7" ht="18.95" customHeight="1" x14ac:dyDescent="0.25">
      <c r="A21" s="11" t="s">
        <v>1711</v>
      </c>
      <c r="B21" s="11"/>
      <c r="C21" s="26"/>
      <c r="D21" s="219"/>
      <c r="E21" s="45"/>
      <c r="F21" s="20">
        <v>1376114.8</v>
      </c>
      <c r="G21" s="11"/>
    </row>
    <row r="22" spans="1:7" ht="18.95" customHeight="1" x14ac:dyDescent="0.25">
      <c r="A22" s="11" t="s">
        <v>1712</v>
      </c>
      <c r="B22" s="11" t="s">
        <v>1687</v>
      </c>
      <c r="C22" s="26" t="s">
        <v>1713</v>
      </c>
      <c r="D22" s="234">
        <v>3.0000000000000001E-3</v>
      </c>
      <c r="E22" s="45" t="s">
        <v>1592</v>
      </c>
      <c r="F22" s="20">
        <v>104573.65</v>
      </c>
      <c r="G22" s="11"/>
    </row>
    <row r="23" spans="1:7" ht="18.95" customHeight="1" x14ac:dyDescent="0.25">
      <c r="A23" s="11" t="s">
        <v>1714</v>
      </c>
      <c r="B23" s="11" t="s">
        <v>28</v>
      </c>
      <c r="C23" s="26" t="s">
        <v>1715</v>
      </c>
      <c r="D23" s="219"/>
      <c r="E23" s="45"/>
      <c r="F23" s="20">
        <v>160046.79</v>
      </c>
      <c r="G23" s="11"/>
    </row>
    <row r="24" spans="1:7" ht="18.95" customHeight="1" x14ac:dyDescent="0.25">
      <c r="A24" s="11" t="s">
        <v>1716</v>
      </c>
      <c r="B24" s="11" t="s">
        <v>28</v>
      </c>
      <c r="C24" s="26" t="s">
        <v>1717</v>
      </c>
      <c r="D24" s="219"/>
      <c r="E24" s="45"/>
      <c r="F24" s="20">
        <v>97445.34</v>
      </c>
      <c r="G24" s="11" t="s">
        <v>1718</v>
      </c>
    </row>
    <row r="25" spans="1:7" ht="18.95" customHeight="1" x14ac:dyDescent="0.25">
      <c r="A25" s="11" t="s">
        <v>1719</v>
      </c>
      <c r="B25" s="11" t="s">
        <v>28</v>
      </c>
      <c r="C25" s="26" t="s">
        <v>1717</v>
      </c>
      <c r="D25" s="219"/>
      <c r="E25" s="45"/>
      <c r="F25" s="20">
        <v>39942.519999999997</v>
      </c>
      <c r="G25" s="11" t="s">
        <v>1718</v>
      </c>
    </row>
    <row r="26" spans="1:7" ht="18.95" customHeight="1" x14ac:dyDescent="0.25">
      <c r="A26" s="11" t="s">
        <v>1720</v>
      </c>
      <c r="B26" s="11" t="s">
        <v>28</v>
      </c>
      <c r="C26" s="26" t="s">
        <v>1717</v>
      </c>
      <c r="D26" s="219"/>
      <c r="E26" s="45"/>
      <c r="F26" s="20">
        <v>26897</v>
      </c>
      <c r="G26" s="11" t="s">
        <v>1718</v>
      </c>
    </row>
    <row r="27" spans="1:7" ht="18.95" customHeight="1" x14ac:dyDescent="0.25">
      <c r="A27" s="11" t="s">
        <v>179</v>
      </c>
      <c r="B27" s="11" t="s">
        <v>28</v>
      </c>
      <c r="C27" s="26"/>
      <c r="D27" s="219"/>
      <c r="E27" s="45"/>
      <c r="F27" s="20">
        <v>224762.96</v>
      </c>
      <c r="G27" s="11"/>
    </row>
    <row r="28" spans="1:7" ht="18.95" customHeight="1" x14ac:dyDescent="0.25">
      <c r="A28" s="11" t="s">
        <v>183</v>
      </c>
      <c r="B28" s="11" t="s">
        <v>28</v>
      </c>
      <c r="C28" s="26"/>
      <c r="D28" s="219"/>
      <c r="E28" s="45"/>
      <c r="F28" s="20">
        <v>782232.46</v>
      </c>
      <c r="G28" s="11"/>
    </row>
    <row r="29" spans="1:7" ht="18.95" customHeight="1" x14ac:dyDescent="0.25">
      <c r="A29" s="11" t="s">
        <v>1721</v>
      </c>
      <c r="B29" s="11" t="s">
        <v>28</v>
      </c>
      <c r="C29" s="26"/>
      <c r="D29" s="219"/>
      <c r="E29" s="45"/>
      <c r="F29" s="20">
        <v>374687.88</v>
      </c>
      <c r="G29" s="11"/>
    </row>
    <row r="30" spans="1:7" ht="18.95" customHeight="1" x14ac:dyDescent="0.25">
      <c r="A30" s="11" t="s">
        <v>1722</v>
      </c>
      <c r="B30" s="11" t="s">
        <v>28</v>
      </c>
      <c r="C30" s="26"/>
      <c r="D30" s="219"/>
      <c r="E30" s="45"/>
      <c r="F30" s="20">
        <v>472268.57</v>
      </c>
      <c r="G30" s="11"/>
    </row>
    <row r="31" spans="1:7" ht="18.95" customHeight="1" x14ac:dyDescent="0.25">
      <c r="A31" s="11" t="s">
        <v>1723</v>
      </c>
      <c r="B31" s="11" t="s">
        <v>28</v>
      </c>
      <c r="C31" s="26"/>
      <c r="D31" s="219"/>
      <c r="E31" s="45"/>
      <c r="F31" s="20">
        <v>5673047.6299999999</v>
      </c>
      <c r="G31" s="11"/>
    </row>
    <row r="32" spans="1:7" ht="18.95" customHeight="1" x14ac:dyDescent="0.25">
      <c r="A32" s="11" t="s">
        <v>1724</v>
      </c>
      <c r="B32" s="11" t="s">
        <v>28</v>
      </c>
      <c r="C32" s="26"/>
      <c r="D32" s="219"/>
      <c r="E32" s="45"/>
      <c r="F32" s="20">
        <v>1561446.25</v>
      </c>
      <c r="G32" s="11"/>
    </row>
    <row r="33" spans="1:7" ht="18.95" customHeight="1" x14ac:dyDescent="0.25">
      <c r="A33" s="11" t="s">
        <v>1725</v>
      </c>
      <c r="B33" s="11" t="s">
        <v>90</v>
      </c>
      <c r="C33" s="26"/>
      <c r="D33" s="219"/>
      <c r="E33" s="45"/>
      <c r="F33" s="20">
        <v>1171084.6499999999</v>
      </c>
      <c r="G33" s="11"/>
    </row>
    <row r="34" spans="1:7" ht="18.95" customHeight="1" x14ac:dyDescent="0.25">
      <c r="A34" s="11" t="s">
        <v>1132</v>
      </c>
      <c r="B34" s="11" t="s">
        <v>28</v>
      </c>
      <c r="C34" s="26"/>
      <c r="D34" s="219"/>
      <c r="E34" s="219"/>
      <c r="F34" s="20">
        <v>614926.24</v>
      </c>
      <c r="G34" s="11"/>
    </row>
    <row r="36" spans="1:7" x14ac:dyDescent="0.25">
      <c r="A36" s="42" t="s">
        <v>6</v>
      </c>
    </row>
  </sheetData>
  <pageMargins left="0.70866141732283472" right="0.70866141732283472" top="0.74803149606299213" bottom="0.74803149606299213" header="0.31496062992125984" footer="0.31496062992125984"/>
  <pageSetup paperSize="9" scale="63" orientation="landscape" r:id="rId1"/>
  <ignoredErrors>
    <ignoredError sqref="E10" numberStoredAsText="1"/>
  </ignoredError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zoomScale="95" zoomScaleNormal="95" workbookViewId="0">
      <selection activeCell="F8" sqref="F8"/>
    </sheetView>
  </sheetViews>
  <sheetFormatPr baseColWidth="10" defaultRowHeight="15" x14ac:dyDescent="0.25"/>
  <cols>
    <col min="1" max="1" width="77.140625" style="2" customWidth="1"/>
    <col min="2" max="2" width="18.42578125" style="2" customWidth="1"/>
    <col min="3" max="3" width="23" style="2" customWidth="1"/>
    <col min="4" max="5" width="14.42578125" style="2" customWidth="1"/>
    <col min="6" max="6" width="21" style="2" customWidth="1"/>
    <col min="7" max="7" width="41.7109375" style="2" customWidth="1"/>
    <col min="8" max="16384" width="11.42578125" style="2"/>
  </cols>
  <sheetData>
    <row r="1" spans="1:7" x14ac:dyDescent="0.25">
      <c r="A1" s="1"/>
      <c r="G1" s="4" t="s">
        <v>1</v>
      </c>
    </row>
    <row r="2" spans="1:7" x14ac:dyDescent="0.25">
      <c r="A2" s="6" t="s">
        <v>422</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1.95" customHeight="1" x14ac:dyDescent="0.25">
      <c r="A7" s="11" t="s">
        <v>239</v>
      </c>
      <c r="B7" s="11" t="s">
        <v>145</v>
      </c>
      <c r="C7" s="11" t="s">
        <v>240</v>
      </c>
      <c r="D7" s="57">
        <v>1.2E-2</v>
      </c>
      <c r="E7" s="83"/>
      <c r="F7" s="61">
        <v>5187321.3499999996</v>
      </c>
      <c r="G7" s="11"/>
    </row>
    <row r="8" spans="1:7" ht="21.95" customHeight="1" x14ac:dyDescent="0.25">
      <c r="A8" s="11" t="s">
        <v>144</v>
      </c>
      <c r="B8" s="11" t="s">
        <v>202</v>
      </c>
      <c r="C8" s="26" t="s">
        <v>241</v>
      </c>
      <c r="D8" s="26"/>
      <c r="E8" s="83"/>
      <c r="F8" s="61">
        <v>1649369.45</v>
      </c>
      <c r="G8" s="11" t="s">
        <v>242</v>
      </c>
    </row>
    <row r="9" spans="1:7" ht="21.95" customHeight="1" x14ac:dyDescent="0.25">
      <c r="A9" s="11" t="s">
        <v>243</v>
      </c>
      <c r="B9" s="11" t="s">
        <v>145</v>
      </c>
      <c r="C9" s="26" t="s">
        <v>244</v>
      </c>
      <c r="D9" s="93"/>
      <c r="E9" s="83"/>
      <c r="F9" s="61">
        <v>1241963.58</v>
      </c>
      <c r="G9" s="11" t="s">
        <v>245</v>
      </c>
    </row>
    <row r="10" spans="1:7" ht="21.95" customHeight="1" x14ac:dyDescent="0.25">
      <c r="A10" s="11" t="s">
        <v>246</v>
      </c>
      <c r="B10" s="11" t="s">
        <v>145</v>
      </c>
      <c r="C10" s="26"/>
      <c r="D10" s="26"/>
      <c r="E10" s="83"/>
      <c r="F10" s="61">
        <v>2118505.37</v>
      </c>
      <c r="G10" s="11"/>
    </row>
    <row r="11" spans="1:7" ht="21.95" customHeight="1" x14ac:dyDescent="0.25">
      <c r="A11" s="11" t="s">
        <v>247</v>
      </c>
      <c r="B11" s="11" t="s">
        <v>248</v>
      </c>
      <c r="C11" s="26" t="s">
        <v>249</v>
      </c>
      <c r="D11" s="26"/>
      <c r="E11" s="83"/>
      <c r="F11" s="61">
        <v>8115</v>
      </c>
      <c r="G11" s="11" t="s">
        <v>250</v>
      </c>
    </row>
    <row r="12" spans="1:7" ht="21.95" customHeight="1" x14ac:dyDescent="0.25">
      <c r="A12" s="11" t="s">
        <v>251</v>
      </c>
      <c r="B12" s="11" t="s">
        <v>252</v>
      </c>
      <c r="C12" s="26" t="s">
        <v>253</v>
      </c>
      <c r="D12" s="26"/>
      <c r="E12" s="83"/>
      <c r="F12" s="61">
        <v>120396</v>
      </c>
      <c r="G12" s="11" t="s">
        <v>254</v>
      </c>
    </row>
    <row r="13" spans="1:7" ht="21.95" customHeight="1" x14ac:dyDescent="0.25">
      <c r="A13" s="11" t="s">
        <v>215</v>
      </c>
      <c r="B13" s="11" t="s">
        <v>248</v>
      </c>
      <c r="C13" s="26" t="s">
        <v>255</v>
      </c>
      <c r="D13" s="26" t="s">
        <v>256</v>
      </c>
      <c r="E13" s="83"/>
      <c r="F13" s="61">
        <v>20197</v>
      </c>
      <c r="G13" s="11"/>
    </row>
    <row r="14" spans="1:7" ht="21.95" customHeight="1" x14ac:dyDescent="0.25">
      <c r="A14" s="11" t="s">
        <v>257</v>
      </c>
      <c r="B14" s="11" t="s">
        <v>145</v>
      </c>
      <c r="C14" s="26" t="s">
        <v>258</v>
      </c>
      <c r="D14" s="26"/>
      <c r="E14" s="83"/>
      <c r="F14" s="61">
        <v>1522873.4</v>
      </c>
      <c r="G14" s="11" t="s">
        <v>259</v>
      </c>
    </row>
    <row r="15" spans="1:7" ht="21.95" customHeight="1" x14ac:dyDescent="0.25">
      <c r="A15" s="11" t="s">
        <v>260</v>
      </c>
      <c r="B15" s="11" t="s">
        <v>248</v>
      </c>
      <c r="C15" s="26" t="s">
        <v>258</v>
      </c>
      <c r="D15" s="26"/>
      <c r="E15" s="83"/>
      <c r="F15" s="61">
        <v>1980986.72</v>
      </c>
      <c r="G15" s="11" t="s">
        <v>261</v>
      </c>
    </row>
    <row r="16" spans="1:7" ht="21.95" customHeight="1" x14ac:dyDescent="0.25">
      <c r="A16" s="11" t="s">
        <v>262</v>
      </c>
      <c r="B16" s="11" t="s">
        <v>248</v>
      </c>
      <c r="C16" s="26" t="s">
        <v>258</v>
      </c>
      <c r="D16" s="26"/>
      <c r="E16" s="83"/>
      <c r="F16" s="61">
        <v>407978.31</v>
      </c>
      <c r="G16" s="11"/>
    </row>
    <row r="17" spans="1:7" ht="21.95" customHeight="1" x14ac:dyDescent="0.25">
      <c r="A17" s="11" t="s">
        <v>263</v>
      </c>
      <c r="B17" s="11" t="s">
        <v>252</v>
      </c>
      <c r="C17" s="26" t="s">
        <v>258</v>
      </c>
      <c r="D17" s="26"/>
      <c r="E17" s="83">
        <v>180</v>
      </c>
      <c r="F17" s="61">
        <v>45160</v>
      </c>
      <c r="G17" s="11"/>
    </row>
    <row r="18" spans="1:7" ht="21.95" customHeight="1" x14ac:dyDescent="0.25">
      <c r="A18" s="11" t="s">
        <v>264</v>
      </c>
      <c r="B18" s="11" t="s">
        <v>265</v>
      </c>
      <c r="C18" s="26" t="s">
        <v>258</v>
      </c>
      <c r="D18" s="26"/>
      <c r="E18" s="83"/>
      <c r="F18" s="61">
        <v>301.2</v>
      </c>
      <c r="G18" s="11" t="s">
        <v>266</v>
      </c>
    </row>
    <row r="19" spans="1:7" ht="21.95" customHeight="1" x14ac:dyDescent="0.25">
      <c r="A19" s="11" t="s">
        <v>267</v>
      </c>
      <c r="B19" s="11" t="s">
        <v>268</v>
      </c>
      <c r="C19" s="26" t="s">
        <v>269</v>
      </c>
      <c r="D19" s="26"/>
      <c r="E19" s="83"/>
      <c r="F19" s="61">
        <v>1470</v>
      </c>
      <c r="G19" s="11" t="s">
        <v>270</v>
      </c>
    </row>
    <row r="20" spans="1:7" ht="21.95" customHeight="1" x14ac:dyDescent="0.25">
      <c r="A20" s="11" t="s">
        <v>271</v>
      </c>
      <c r="B20" s="11" t="s">
        <v>145</v>
      </c>
      <c r="C20" s="26" t="s">
        <v>272</v>
      </c>
      <c r="D20" s="26">
        <v>10</v>
      </c>
      <c r="E20" s="83"/>
      <c r="F20" s="61">
        <v>650118.31999999995</v>
      </c>
      <c r="G20" s="11"/>
    </row>
    <row r="21" spans="1:7" ht="21.95" customHeight="1" x14ac:dyDescent="0.25">
      <c r="A21" s="60" t="s">
        <v>273</v>
      </c>
      <c r="B21" s="60" t="s">
        <v>202</v>
      </c>
      <c r="C21" s="26"/>
      <c r="D21" s="26"/>
      <c r="E21" s="83">
        <v>20</v>
      </c>
      <c r="F21" s="61">
        <v>145994.4</v>
      </c>
      <c r="G21" s="11"/>
    </row>
    <row r="22" spans="1:7" ht="21.95" customHeight="1" x14ac:dyDescent="0.25">
      <c r="A22" s="11" t="s">
        <v>274</v>
      </c>
      <c r="B22" s="60"/>
      <c r="C22" s="26"/>
      <c r="D22" s="26"/>
      <c r="E22" s="83"/>
      <c r="F22" s="61">
        <v>335398.2</v>
      </c>
      <c r="G22" s="11"/>
    </row>
    <row r="23" spans="1:7" ht="21.95" customHeight="1" x14ac:dyDescent="0.25">
      <c r="A23" s="11" t="s">
        <v>275</v>
      </c>
      <c r="B23" s="60"/>
      <c r="C23" s="26"/>
      <c r="D23" s="26"/>
      <c r="E23" s="83"/>
      <c r="F23" s="61">
        <v>63052.33</v>
      </c>
      <c r="G23" s="11"/>
    </row>
    <row r="25" spans="1:7" x14ac:dyDescent="0.25">
      <c r="A25" s="13" t="s">
        <v>6</v>
      </c>
    </row>
  </sheetData>
  <pageMargins left="0.70866141732283472" right="0.70866141732283472" top="0.74803149606299213" bottom="0.74803149606299213" header="0.31496062992125984" footer="0.31496062992125984"/>
  <pageSetup paperSize="9" scale="62"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zoomScale="95" zoomScaleNormal="95" workbookViewId="0">
      <selection activeCell="D7" sqref="D7"/>
    </sheetView>
  </sheetViews>
  <sheetFormatPr baseColWidth="10" defaultRowHeight="15" x14ac:dyDescent="0.25"/>
  <cols>
    <col min="1" max="1" width="65.5703125" style="2" customWidth="1"/>
    <col min="2" max="2" width="20.140625" style="2" customWidth="1"/>
    <col min="3" max="3" width="18.42578125" style="2" customWidth="1"/>
    <col min="4" max="4" width="13.85546875" style="2" customWidth="1"/>
    <col min="5" max="5" width="16.42578125" style="2" customWidth="1"/>
    <col min="6" max="6" width="21" style="2" customWidth="1"/>
    <col min="7" max="7" width="75.140625" style="2" customWidth="1"/>
    <col min="8" max="256" width="11.42578125" style="2"/>
    <col min="257" max="257" width="55" style="2" customWidth="1"/>
    <col min="258" max="259" width="18.42578125" style="2" customWidth="1"/>
    <col min="260" max="261" width="14.42578125" style="2" customWidth="1"/>
    <col min="262" max="262" width="21" style="2" customWidth="1"/>
    <col min="263" max="263" width="33" style="2" customWidth="1"/>
    <col min="264" max="512" width="11.42578125" style="2"/>
    <col min="513" max="513" width="55" style="2" customWidth="1"/>
    <col min="514" max="515" width="18.42578125" style="2" customWidth="1"/>
    <col min="516" max="517" width="14.42578125" style="2" customWidth="1"/>
    <col min="518" max="518" width="21" style="2" customWidth="1"/>
    <col min="519" max="519" width="33" style="2" customWidth="1"/>
    <col min="520" max="768" width="11.42578125" style="2"/>
    <col min="769" max="769" width="55" style="2" customWidth="1"/>
    <col min="770" max="771" width="18.42578125" style="2" customWidth="1"/>
    <col min="772" max="773" width="14.42578125" style="2" customWidth="1"/>
    <col min="774" max="774" width="21" style="2" customWidth="1"/>
    <col min="775" max="775" width="33" style="2" customWidth="1"/>
    <col min="776" max="1024" width="11.42578125" style="2"/>
    <col min="1025" max="1025" width="55" style="2" customWidth="1"/>
    <col min="1026" max="1027" width="18.42578125" style="2" customWidth="1"/>
    <col min="1028" max="1029" width="14.42578125" style="2" customWidth="1"/>
    <col min="1030" max="1030" width="21" style="2" customWidth="1"/>
    <col min="1031" max="1031" width="33" style="2" customWidth="1"/>
    <col min="1032" max="1280" width="11.42578125" style="2"/>
    <col min="1281" max="1281" width="55" style="2" customWidth="1"/>
    <col min="1282" max="1283" width="18.42578125" style="2" customWidth="1"/>
    <col min="1284" max="1285" width="14.42578125" style="2" customWidth="1"/>
    <col min="1286" max="1286" width="21" style="2" customWidth="1"/>
    <col min="1287" max="1287" width="33" style="2" customWidth="1"/>
    <col min="1288" max="1536" width="11.42578125" style="2"/>
    <col min="1537" max="1537" width="55" style="2" customWidth="1"/>
    <col min="1538" max="1539" width="18.42578125" style="2" customWidth="1"/>
    <col min="1540" max="1541" width="14.42578125" style="2" customWidth="1"/>
    <col min="1542" max="1542" width="21" style="2" customWidth="1"/>
    <col min="1543" max="1543" width="33" style="2" customWidth="1"/>
    <col min="1544" max="1792" width="11.42578125" style="2"/>
    <col min="1793" max="1793" width="55" style="2" customWidth="1"/>
    <col min="1794" max="1795" width="18.42578125" style="2" customWidth="1"/>
    <col min="1796" max="1797" width="14.42578125" style="2" customWidth="1"/>
    <col min="1798" max="1798" width="21" style="2" customWidth="1"/>
    <col min="1799" max="1799" width="33" style="2" customWidth="1"/>
    <col min="1800" max="2048" width="11.42578125" style="2"/>
    <col min="2049" max="2049" width="55" style="2" customWidth="1"/>
    <col min="2050" max="2051" width="18.42578125" style="2" customWidth="1"/>
    <col min="2052" max="2053" width="14.42578125" style="2" customWidth="1"/>
    <col min="2054" max="2054" width="21" style="2" customWidth="1"/>
    <col min="2055" max="2055" width="33" style="2" customWidth="1"/>
    <col min="2056" max="2304" width="11.42578125" style="2"/>
    <col min="2305" max="2305" width="55" style="2" customWidth="1"/>
    <col min="2306" max="2307" width="18.42578125" style="2" customWidth="1"/>
    <col min="2308" max="2309" width="14.42578125" style="2" customWidth="1"/>
    <col min="2310" max="2310" width="21" style="2" customWidth="1"/>
    <col min="2311" max="2311" width="33" style="2" customWidth="1"/>
    <col min="2312" max="2560" width="11.42578125" style="2"/>
    <col min="2561" max="2561" width="55" style="2" customWidth="1"/>
    <col min="2562" max="2563" width="18.42578125" style="2" customWidth="1"/>
    <col min="2564" max="2565" width="14.42578125" style="2" customWidth="1"/>
    <col min="2566" max="2566" width="21" style="2" customWidth="1"/>
    <col min="2567" max="2567" width="33" style="2" customWidth="1"/>
    <col min="2568" max="2816" width="11.42578125" style="2"/>
    <col min="2817" max="2817" width="55" style="2" customWidth="1"/>
    <col min="2818" max="2819" width="18.42578125" style="2" customWidth="1"/>
    <col min="2820" max="2821" width="14.42578125" style="2" customWidth="1"/>
    <col min="2822" max="2822" width="21" style="2" customWidth="1"/>
    <col min="2823" max="2823" width="33" style="2" customWidth="1"/>
    <col min="2824" max="3072" width="11.42578125" style="2"/>
    <col min="3073" max="3073" width="55" style="2" customWidth="1"/>
    <col min="3074" max="3075" width="18.42578125" style="2" customWidth="1"/>
    <col min="3076" max="3077" width="14.42578125" style="2" customWidth="1"/>
    <col min="3078" max="3078" width="21" style="2" customWidth="1"/>
    <col min="3079" max="3079" width="33" style="2" customWidth="1"/>
    <col min="3080" max="3328" width="11.42578125" style="2"/>
    <col min="3329" max="3329" width="55" style="2" customWidth="1"/>
    <col min="3330" max="3331" width="18.42578125" style="2" customWidth="1"/>
    <col min="3332" max="3333" width="14.42578125" style="2" customWidth="1"/>
    <col min="3334" max="3334" width="21" style="2" customWidth="1"/>
    <col min="3335" max="3335" width="33" style="2" customWidth="1"/>
    <col min="3336" max="3584" width="11.42578125" style="2"/>
    <col min="3585" max="3585" width="55" style="2" customWidth="1"/>
    <col min="3586" max="3587" width="18.42578125" style="2" customWidth="1"/>
    <col min="3588" max="3589" width="14.42578125" style="2" customWidth="1"/>
    <col min="3590" max="3590" width="21" style="2" customWidth="1"/>
    <col min="3591" max="3591" width="33" style="2" customWidth="1"/>
    <col min="3592" max="3840" width="11.42578125" style="2"/>
    <col min="3841" max="3841" width="55" style="2" customWidth="1"/>
    <col min="3842" max="3843" width="18.42578125" style="2" customWidth="1"/>
    <col min="3844" max="3845" width="14.42578125" style="2" customWidth="1"/>
    <col min="3846" max="3846" width="21" style="2" customWidth="1"/>
    <col min="3847" max="3847" width="33" style="2" customWidth="1"/>
    <col min="3848" max="4096" width="11.42578125" style="2"/>
    <col min="4097" max="4097" width="55" style="2" customWidth="1"/>
    <col min="4098" max="4099" width="18.42578125" style="2" customWidth="1"/>
    <col min="4100" max="4101" width="14.42578125" style="2" customWidth="1"/>
    <col min="4102" max="4102" width="21" style="2" customWidth="1"/>
    <col min="4103" max="4103" width="33" style="2" customWidth="1"/>
    <col min="4104" max="4352" width="11.42578125" style="2"/>
    <col min="4353" max="4353" width="55" style="2" customWidth="1"/>
    <col min="4354" max="4355" width="18.42578125" style="2" customWidth="1"/>
    <col min="4356" max="4357" width="14.42578125" style="2" customWidth="1"/>
    <col min="4358" max="4358" width="21" style="2" customWidth="1"/>
    <col min="4359" max="4359" width="33" style="2" customWidth="1"/>
    <col min="4360" max="4608" width="11.42578125" style="2"/>
    <col min="4609" max="4609" width="55" style="2" customWidth="1"/>
    <col min="4610" max="4611" width="18.42578125" style="2" customWidth="1"/>
    <col min="4612" max="4613" width="14.42578125" style="2" customWidth="1"/>
    <col min="4614" max="4614" width="21" style="2" customWidth="1"/>
    <col min="4615" max="4615" width="33" style="2" customWidth="1"/>
    <col min="4616" max="4864" width="11.42578125" style="2"/>
    <col min="4865" max="4865" width="55" style="2" customWidth="1"/>
    <col min="4866" max="4867" width="18.42578125" style="2" customWidth="1"/>
    <col min="4868" max="4869" width="14.42578125" style="2" customWidth="1"/>
    <col min="4870" max="4870" width="21" style="2" customWidth="1"/>
    <col min="4871" max="4871" width="33" style="2" customWidth="1"/>
    <col min="4872" max="5120" width="11.42578125" style="2"/>
    <col min="5121" max="5121" width="55" style="2" customWidth="1"/>
    <col min="5122" max="5123" width="18.42578125" style="2" customWidth="1"/>
    <col min="5124" max="5125" width="14.42578125" style="2" customWidth="1"/>
    <col min="5126" max="5126" width="21" style="2" customWidth="1"/>
    <col min="5127" max="5127" width="33" style="2" customWidth="1"/>
    <col min="5128" max="5376" width="11.42578125" style="2"/>
    <col min="5377" max="5377" width="55" style="2" customWidth="1"/>
    <col min="5378" max="5379" width="18.42578125" style="2" customWidth="1"/>
    <col min="5380" max="5381" width="14.42578125" style="2" customWidth="1"/>
    <col min="5382" max="5382" width="21" style="2" customWidth="1"/>
    <col min="5383" max="5383" width="33" style="2" customWidth="1"/>
    <col min="5384" max="5632" width="11.42578125" style="2"/>
    <col min="5633" max="5633" width="55" style="2" customWidth="1"/>
    <col min="5634" max="5635" width="18.42578125" style="2" customWidth="1"/>
    <col min="5636" max="5637" width="14.42578125" style="2" customWidth="1"/>
    <col min="5638" max="5638" width="21" style="2" customWidth="1"/>
    <col min="5639" max="5639" width="33" style="2" customWidth="1"/>
    <col min="5640" max="5888" width="11.42578125" style="2"/>
    <col min="5889" max="5889" width="55" style="2" customWidth="1"/>
    <col min="5890" max="5891" width="18.42578125" style="2" customWidth="1"/>
    <col min="5892" max="5893" width="14.42578125" style="2" customWidth="1"/>
    <col min="5894" max="5894" width="21" style="2" customWidth="1"/>
    <col min="5895" max="5895" width="33" style="2" customWidth="1"/>
    <col min="5896" max="6144" width="11.42578125" style="2"/>
    <col min="6145" max="6145" width="55" style="2" customWidth="1"/>
    <col min="6146" max="6147" width="18.42578125" style="2" customWidth="1"/>
    <col min="6148" max="6149" width="14.42578125" style="2" customWidth="1"/>
    <col min="6150" max="6150" width="21" style="2" customWidth="1"/>
    <col min="6151" max="6151" width="33" style="2" customWidth="1"/>
    <col min="6152" max="6400" width="11.42578125" style="2"/>
    <col min="6401" max="6401" width="55" style="2" customWidth="1"/>
    <col min="6402" max="6403" width="18.42578125" style="2" customWidth="1"/>
    <col min="6404" max="6405" width="14.42578125" style="2" customWidth="1"/>
    <col min="6406" max="6406" width="21" style="2" customWidth="1"/>
    <col min="6407" max="6407" width="33" style="2" customWidth="1"/>
    <col min="6408" max="6656" width="11.42578125" style="2"/>
    <col min="6657" max="6657" width="55" style="2" customWidth="1"/>
    <col min="6658" max="6659" width="18.42578125" style="2" customWidth="1"/>
    <col min="6660" max="6661" width="14.42578125" style="2" customWidth="1"/>
    <col min="6662" max="6662" width="21" style="2" customWidth="1"/>
    <col min="6663" max="6663" width="33" style="2" customWidth="1"/>
    <col min="6664" max="6912" width="11.42578125" style="2"/>
    <col min="6913" max="6913" width="55" style="2" customWidth="1"/>
    <col min="6914" max="6915" width="18.42578125" style="2" customWidth="1"/>
    <col min="6916" max="6917" width="14.42578125" style="2" customWidth="1"/>
    <col min="6918" max="6918" width="21" style="2" customWidth="1"/>
    <col min="6919" max="6919" width="33" style="2" customWidth="1"/>
    <col min="6920" max="7168" width="11.42578125" style="2"/>
    <col min="7169" max="7169" width="55" style="2" customWidth="1"/>
    <col min="7170" max="7171" width="18.42578125" style="2" customWidth="1"/>
    <col min="7172" max="7173" width="14.42578125" style="2" customWidth="1"/>
    <col min="7174" max="7174" width="21" style="2" customWidth="1"/>
    <col min="7175" max="7175" width="33" style="2" customWidth="1"/>
    <col min="7176" max="7424" width="11.42578125" style="2"/>
    <col min="7425" max="7425" width="55" style="2" customWidth="1"/>
    <col min="7426" max="7427" width="18.42578125" style="2" customWidth="1"/>
    <col min="7428" max="7429" width="14.42578125" style="2" customWidth="1"/>
    <col min="7430" max="7430" width="21" style="2" customWidth="1"/>
    <col min="7431" max="7431" width="33" style="2" customWidth="1"/>
    <col min="7432" max="7680" width="11.42578125" style="2"/>
    <col min="7681" max="7681" width="55" style="2" customWidth="1"/>
    <col min="7682" max="7683" width="18.42578125" style="2" customWidth="1"/>
    <col min="7684" max="7685" width="14.42578125" style="2" customWidth="1"/>
    <col min="7686" max="7686" width="21" style="2" customWidth="1"/>
    <col min="7687" max="7687" width="33" style="2" customWidth="1"/>
    <col min="7688" max="7936" width="11.42578125" style="2"/>
    <col min="7937" max="7937" width="55" style="2" customWidth="1"/>
    <col min="7938" max="7939" width="18.42578125" style="2" customWidth="1"/>
    <col min="7940" max="7941" width="14.42578125" style="2" customWidth="1"/>
    <col min="7942" max="7942" width="21" style="2" customWidth="1"/>
    <col min="7943" max="7943" width="33" style="2" customWidth="1"/>
    <col min="7944" max="8192" width="11.42578125" style="2"/>
    <col min="8193" max="8193" width="55" style="2" customWidth="1"/>
    <col min="8194" max="8195" width="18.42578125" style="2" customWidth="1"/>
    <col min="8196" max="8197" width="14.42578125" style="2" customWidth="1"/>
    <col min="8198" max="8198" width="21" style="2" customWidth="1"/>
    <col min="8199" max="8199" width="33" style="2" customWidth="1"/>
    <col min="8200" max="8448" width="11.42578125" style="2"/>
    <col min="8449" max="8449" width="55" style="2" customWidth="1"/>
    <col min="8450" max="8451" width="18.42578125" style="2" customWidth="1"/>
    <col min="8452" max="8453" width="14.42578125" style="2" customWidth="1"/>
    <col min="8454" max="8454" width="21" style="2" customWidth="1"/>
    <col min="8455" max="8455" width="33" style="2" customWidth="1"/>
    <col min="8456" max="8704" width="11.42578125" style="2"/>
    <col min="8705" max="8705" width="55" style="2" customWidth="1"/>
    <col min="8706" max="8707" width="18.42578125" style="2" customWidth="1"/>
    <col min="8708" max="8709" width="14.42578125" style="2" customWidth="1"/>
    <col min="8710" max="8710" width="21" style="2" customWidth="1"/>
    <col min="8711" max="8711" width="33" style="2" customWidth="1"/>
    <col min="8712" max="8960" width="11.42578125" style="2"/>
    <col min="8961" max="8961" width="55" style="2" customWidth="1"/>
    <col min="8962" max="8963" width="18.42578125" style="2" customWidth="1"/>
    <col min="8964" max="8965" width="14.42578125" style="2" customWidth="1"/>
    <col min="8966" max="8966" width="21" style="2" customWidth="1"/>
    <col min="8967" max="8967" width="33" style="2" customWidth="1"/>
    <col min="8968" max="9216" width="11.42578125" style="2"/>
    <col min="9217" max="9217" width="55" style="2" customWidth="1"/>
    <col min="9218" max="9219" width="18.42578125" style="2" customWidth="1"/>
    <col min="9220" max="9221" width="14.42578125" style="2" customWidth="1"/>
    <col min="9222" max="9222" width="21" style="2" customWidth="1"/>
    <col min="9223" max="9223" width="33" style="2" customWidth="1"/>
    <col min="9224" max="9472" width="11.42578125" style="2"/>
    <col min="9473" max="9473" width="55" style="2" customWidth="1"/>
    <col min="9474" max="9475" width="18.42578125" style="2" customWidth="1"/>
    <col min="9476" max="9477" width="14.42578125" style="2" customWidth="1"/>
    <col min="9478" max="9478" width="21" style="2" customWidth="1"/>
    <col min="9479" max="9479" width="33" style="2" customWidth="1"/>
    <col min="9480" max="9728" width="11.42578125" style="2"/>
    <col min="9729" max="9729" width="55" style="2" customWidth="1"/>
    <col min="9730" max="9731" width="18.42578125" style="2" customWidth="1"/>
    <col min="9732" max="9733" width="14.42578125" style="2" customWidth="1"/>
    <col min="9734" max="9734" width="21" style="2" customWidth="1"/>
    <col min="9735" max="9735" width="33" style="2" customWidth="1"/>
    <col min="9736" max="9984" width="11.42578125" style="2"/>
    <col min="9985" max="9985" width="55" style="2" customWidth="1"/>
    <col min="9986" max="9987" width="18.42578125" style="2" customWidth="1"/>
    <col min="9988" max="9989" width="14.42578125" style="2" customWidth="1"/>
    <col min="9990" max="9990" width="21" style="2" customWidth="1"/>
    <col min="9991" max="9991" width="33" style="2" customWidth="1"/>
    <col min="9992" max="10240" width="11.42578125" style="2"/>
    <col min="10241" max="10241" width="55" style="2" customWidth="1"/>
    <col min="10242" max="10243" width="18.42578125" style="2" customWidth="1"/>
    <col min="10244" max="10245" width="14.42578125" style="2" customWidth="1"/>
    <col min="10246" max="10246" width="21" style="2" customWidth="1"/>
    <col min="10247" max="10247" width="33" style="2" customWidth="1"/>
    <col min="10248" max="10496" width="11.42578125" style="2"/>
    <col min="10497" max="10497" width="55" style="2" customWidth="1"/>
    <col min="10498" max="10499" width="18.42578125" style="2" customWidth="1"/>
    <col min="10500" max="10501" width="14.42578125" style="2" customWidth="1"/>
    <col min="10502" max="10502" width="21" style="2" customWidth="1"/>
    <col min="10503" max="10503" width="33" style="2" customWidth="1"/>
    <col min="10504" max="10752" width="11.42578125" style="2"/>
    <col min="10753" max="10753" width="55" style="2" customWidth="1"/>
    <col min="10754" max="10755" width="18.42578125" style="2" customWidth="1"/>
    <col min="10756" max="10757" width="14.42578125" style="2" customWidth="1"/>
    <col min="10758" max="10758" width="21" style="2" customWidth="1"/>
    <col min="10759" max="10759" width="33" style="2" customWidth="1"/>
    <col min="10760" max="11008" width="11.42578125" style="2"/>
    <col min="11009" max="11009" width="55" style="2" customWidth="1"/>
    <col min="11010" max="11011" width="18.42578125" style="2" customWidth="1"/>
    <col min="11012" max="11013" width="14.42578125" style="2" customWidth="1"/>
    <col min="11014" max="11014" width="21" style="2" customWidth="1"/>
    <col min="11015" max="11015" width="33" style="2" customWidth="1"/>
    <col min="11016" max="11264" width="11.42578125" style="2"/>
    <col min="11265" max="11265" width="55" style="2" customWidth="1"/>
    <col min="11266" max="11267" width="18.42578125" style="2" customWidth="1"/>
    <col min="11268" max="11269" width="14.42578125" style="2" customWidth="1"/>
    <col min="11270" max="11270" width="21" style="2" customWidth="1"/>
    <col min="11271" max="11271" width="33" style="2" customWidth="1"/>
    <col min="11272" max="11520" width="11.42578125" style="2"/>
    <col min="11521" max="11521" width="55" style="2" customWidth="1"/>
    <col min="11522" max="11523" width="18.42578125" style="2" customWidth="1"/>
    <col min="11524" max="11525" width="14.42578125" style="2" customWidth="1"/>
    <col min="11526" max="11526" width="21" style="2" customWidth="1"/>
    <col min="11527" max="11527" width="33" style="2" customWidth="1"/>
    <col min="11528" max="11776" width="11.42578125" style="2"/>
    <col min="11777" max="11777" width="55" style="2" customWidth="1"/>
    <col min="11778" max="11779" width="18.42578125" style="2" customWidth="1"/>
    <col min="11780" max="11781" width="14.42578125" style="2" customWidth="1"/>
    <col min="11782" max="11782" width="21" style="2" customWidth="1"/>
    <col min="11783" max="11783" width="33" style="2" customWidth="1"/>
    <col min="11784" max="12032" width="11.42578125" style="2"/>
    <col min="12033" max="12033" width="55" style="2" customWidth="1"/>
    <col min="12034" max="12035" width="18.42578125" style="2" customWidth="1"/>
    <col min="12036" max="12037" width="14.42578125" style="2" customWidth="1"/>
    <col min="12038" max="12038" width="21" style="2" customWidth="1"/>
    <col min="12039" max="12039" width="33" style="2" customWidth="1"/>
    <col min="12040" max="12288" width="11.42578125" style="2"/>
    <col min="12289" max="12289" width="55" style="2" customWidth="1"/>
    <col min="12290" max="12291" width="18.42578125" style="2" customWidth="1"/>
    <col min="12292" max="12293" width="14.42578125" style="2" customWidth="1"/>
    <col min="12294" max="12294" width="21" style="2" customWidth="1"/>
    <col min="12295" max="12295" width="33" style="2" customWidth="1"/>
    <col min="12296" max="12544" width="11.42578125" style="2"/>
    <col min="12545" max="12545" width="55" style="2" customWidth="1"/>
    <col min="12546" max="12547" width="18.42578125" style="2" customWidth="1"/>
    <col min="12548" max="12549" width="14.42578125" style="2" customWidth="1"/>
    <col min="12550" max="12550" width="21" style="2" customWidth="1"/>
    <col min="12551" max="12551" width="33" style="2" customWidth="1"/>
    <col min="12552" max="12800" width="11.42578125" style="2"/>
    <col min="12801" max="12801" width="55" style="2" customWidth="1"/>
    <col min="12802" max="12803" width="18.42578125" style="2" customWidth="1"/>
    <col min="12804" max="12805" width="14.42578125" style="2" customWidth="1"/>
    <col min="12806" max="12806" width="21" style="2" customWidth="1"/>
    <col min="12807" max="12807" width="33" style="2" customWidth="1"/>
    <col min="12808" max="13056" width="11.42578125" style="2"/>
    <col min="13057" max="13057" width="55" style="2" customWidth="1"/>
    <col min="13058" max="13059" width="18.42578125" style="2" customWidth="1"/>
    <col min="13060" max="13061" width="14.42578125" style="2" customWidth="1"/>
    <col min="13062" max="13062" width="21" style="2" customWidth="1"/>
    <col min="13063" max="13063" width="33" style="2" customWidth="1"/>
    <col min="13064" max="13312" width="11.42578125" style="2"/>
    <col min="13313" max="13313" width="55" style="2" customWidth="1"/>
    <col min="13314" max="13315" width="18.42578125" style="2" customWidth="1"/>
    <col min="13316" max="13317" width="14.42578125" style="2" customWidth="1"/>
    <col min="13318" max="13318" width="21" style="2" customWidth="1"/>
    <col min="13319" max="13319" width="33" style="2" customWidth="1"/>
    <col min="13320" max="13568" width="11.42578125" style="2"/>
    <col min="13569" max="13569" width="55" style="2" customWidth="1"/>
    <col min="13570" max="13571" width="18.42578125" style="2" customWidth="1"/>
    <col min="13572" max="13573" width="14.42578125" style="2" customWidth="1"/>
    <col min="13574" max="13574" width="21" style="2" customWidth="1"/>
    <col min="13575" max="13575" width="33" style="2" customWidth="1"/>
    <col min="13576" max="13824" width="11.42578125" style="2"/>
    <col min="13825" max="13825" width="55" style="2" customWidth="1"/>
    <col min="13826" max="13827" width="18.42578125" style="2" customWidth="1"/>
    <col min="13828" max="13829" width="14.42578125" style="2" customWidth="1"/>
    <col min="13830" max="13830" width="21" style="2" customWidth="1"/>
    <col min="13831" max="13831" width="33" style="2" customWidth="1"/>
    <col min="13832" max="14080" width="11.42578125" style="2"/>
    <col min="14081" max="14081" width="55" style="2" customWidth="1"/>
    <col min="14082" max="14083" width="18.42578125" style="2" customWidth="1"/>
    <col min="14084" max="14085" width="14.42578125" style="2" customWidth="1"/>
    <col min="14086" max="14086" width="21" style="2" customWidth="1"/>
    <col min="14087" max="14087" width="33" style="2" customWidth="1"/>
    <col min="14088" max="14336" width="11.42578125" style="2"/>
    <col min="14337" max="14337" width="55" style="2" customWidth="1"/>
    <col min="14338" max="14339" width="18.42578125" style="2" customWidth="1"/>
    <col min="14340" max="14341" width="14.42578125" style="2" customWidth="1"/>
    <col min="14342" max="14342" width="21" style="2" customWidth="1"/>
    <col min="14343" max="14343" width="33" style="2" customWidth="1"/>
    <col min="14344" max="14592" width="11.42578125" style="2"/>
    <col min="14593" max="14593" width="55" style="2" customWidth="1"/>
    <col min="14594" max="14595" width="18.42578125" style="2" customWidth="1"/>
    <col min="14596" max="14597" width="14.42578125" style="2" customWidth="1"/>
    <col min="14598" max="14598" width="21" style="2" customWidth="1"/>
    <col min="14599" max="14599" width="33" style="2" customWidth="1"/>
    <col min="14600" max="14848" width="11.42578125" style="2"/>
    <col min="14849" max="14849" width="55" style="2" customWidth="1"/>
    <col min="14850" max="14851" width="18.42578125" style="2" customWidth="1"/>
    <col min="14852" max="14853" width="14.42578125" style="2" customWidth="1"/>
    <col min="14854" max="14854" width="21" style="2" customWidth="1"/>
    <col min="14855" max="14855" width="33" style="2" customWidth="1"/>
    <col min="14856" max="15104" width="11.42578125" style="2"/>
    <col min="15105" max="15105" width="55" style="2" customWidth="1"/>
    <col min="15106" max="15107" width="18.42578125" style="2" customWidth="1"/>
    <col min="15108" max="15109" width="14.42578125" style="2" customWidth="1"/>
    <col min="15110" max="15110" width="21" style="2" customWidth="1"/>
    <col min="15111" max="15111" width="33" style="2" customWidth="1"/>
    <col min="15112" max="15360" width="11.42578125" style="2"/>
    <col min="15361" max="15361" width="55" style="2" customWidth="1"/>
    <col min="15362" max="15363" width="18.42578125" style="2" customWidth="1"/>
    <col min="15364" max="15365" width="14.42578125" style="2" customWidth="1"/>
    <col min="15366" max="15366" width="21" style="2" customWidth="1"/>
    <col min="15367" max="15367" width="33" style="2" customWidth="1"/>
    <col min="15368" max="15616" width="11.42578125" style="2"/>
    <col min="15617" max="15617" width="55" style="2" customWidth="1"/>
    <col min="15618" max="15619" width="18.42578125" style="2" customWidth="1"/>
    <col min="15620" max="15621" width="14.42578125" style="2" customWidth="1"/>
    <col min="15622" max="15622" width="21" style="2" customWidth="1"/>
    <col min="15623" max="15623" width="33" style="2" customWidth="1"/>
    <col min="15624" max="15872" width="11.42578125" style="2"/>
    <col min="15873" max="15873" width="55" style="2" customWidth="1"/>
    <col min="15874" max="15875" width="18.42578125" style="2" customWidth="1"/>
    <col min="15876" max="15877" width="14.42578125" style="2" customWidth="1"/>
    <col min="15878" max="15878" width="21" style="2" customWidth="1"/>
    <col min="15879" max="15879" width="33" style="2" customWidth="1"/>
    <col min="15880" max="16128" width="11.42578125" style="2"/>
    <col min="16129" max="16129" width="55" style="2" customWidth="1"/>
    <col min="16130" max="16131" width="18.42578125" style="2" customWidth="1"/>
    <col min="16132" max="16133" width="14.42578125" style="2" customWidth="1"/>
    <col min="16134" max="16134" width="21" style="2" customWidth="1"/>
    <col min="16135" max="16135" width="33" style="2" customWidth="1"/>
    <col min="16136" max="16384" width="11.42578125" style="2"/>
  </cols>
  <sheetData>
    <row r="1" spans="1:7" x14ac:dyDescent="0.25">
      <c r="A1" s="1"/>
      <c r="G1" s="4" t="s">
        <v>1</v>
      </c>
    </row>
    <row r="2" spans="1:7" x14ac:dyDescent="0.25">
      <c r="A2" s="6" t="s">
        <v>423</v>
      </c>
    </row>
    <row r="3" spans="1:7" x14ac:dyDescent="0.25">
      <c r="A3" s="1" t="s">
        <v>0</v>
      </c>
    </row>
    <row r="4" spans="1:7" x14ac:dyDescent="0.25">
      <c r="A4" s="3" t="s">
        <v>33</v>
      </c>
    </row>
    <row r="5" spans="1:7" x14ac:dyDescent="0.25">
      <c r="A5" s="3"/>
    </row>
    <row r="6" spans="1:7" ht="46.5" customHeight="1" x14ac:dyDescent="0.25">
      <c r="A6" s="7" t="s">
        <v>8</v>
      </c>
      <c r="B6" s="8" t="s">
        <v>4</v>
      </c>
      <c r="C6" s="8" t="s">
        <v>7</v>
      </c>
      <c r="D6" s="8" t="s">
        <v>5</v>
      </c>
      <c r="E6" s="7" t="s">
        <v>2</v>
      </c>
      <c r="F6" s="7" t="s">
        <v>3</v>
      </c>
      <c r="G6" s="7" t="s">
        <v>125</v>
      </c>
    </row>
    <row r="7" spans="1:7" ht="21.95" customHeight="1" x14ac:dyDescent="0.25">
      <c r="A7" s="11" t="s">
        <v>276</v>
      </c>
      <c r="B7" s="11" t="s">
        <v>145</v>
      </c>
      <c r="C7" s="12" t="s">
        <v>277</v>
      </c>
      <c r="D7" s="78" t="s">
        <v>278</v>
      </c>
      <c r="E7" s="24"/>
      <c r="F7" s="20">
        <v>900243.13</v>
      </c>
      <c r="G7" s="11"/>
    </row>
    <row r="8" spans="1:7" ht="21.95" customHeight="1" x14ac:dyDescent="0.25">
      <c r="A8" s="11" t="s">
        <v>279</v>
      </c>
      <c r="B8" s="11" t="s">
        <v>145</v>
      </c>
      <c r="C8" s="11" t="s">
        <v>277</v>
      </c>
      <c r="D8" s="78" t="s">
        <v>280</v>
      </c>
      <c r="E8" s="24"/>
      <c r="F8" s="20">
        <v>1087203.95</v>
      </c>
      <c r="G8" s="11"/>
    </row>
    <row r="9" spans="1:7" ht="21.95" customHeight="1" x14ac:dyDescent="0.25">
      <c r="A9" s="50" t="s">
        <v>2286</v>
      </c>
      <c r="B9" s="11"/>
      <c r="C9" s="11"/>
      <c r="D9" s="78"/>
      <c r="E9" s="24"/>
      <c r="F9" s="20"/>
      <c r="G9" s="11"/>
    </row>
    <row r="10" spans="1:7" ht="21.95" customHeight="1" x14ac:dyDescent="0.25">
      <c r="A10" s="11" t="s">
        <v>281</v>
      </c>
      <c r="B10" s="11"/>
      <c r="C10" s="11" t="s">
        <v>282</v>
      </c>
      <c r="D10" s="78"/>
      <c r="E10" s="24"/>
      <c r="F10" s="20">
        <v>2755.2</v>
      </c>
      <c r="G10" s="11"/>
    </row>
    <row r="11" spans="1:7" ht="29.25" customHeight="1" x14ac:dyDescent="0.25">
      <c r="A11" s="11" t="s">
        <v>283</v>
      </c>
      <c r="B11" s="11"/>
      <c r="C11" s="12" t="s">
        <v>284</v>
      </c>
      <c r="D11" s="78" t="s">
        <v>285</v>
      </c>
      <c r="E11" s="24"/>
      <c r="F11" s="20">
        <v>1142751.83</v>
      </c>
      <c r="G11" s="11"/>
    </row>
    <row r="12" spans="1:7" ht="21.95" customHeight="1" x14ac:dyDescent="0.25">
      <c r="A12" s="11" t="s">
        <v>579</v>
      </c>
      <c r="B12" s="11"/>
      <c r="C12" s="11"/>
      <c r="D12" s="78"/>
      <c r="E12" s="24"/>
      <c r="F12" s="20">
        <v>68147.34</v>
      </c>
      <c r="G12" s="11"/>
    </row>
    <row r="13" spans="1:7" ht="21.95" customHeight="1" x14ac:dyDescent="0.25">
      <c r="A13" s="11" t="s">
        <v>287</v>
      </c>
      <c r="B13" s="11" t="s">
        <v>288</v>
      </c>
      <c r="C13" s="11" t="s">
        <v>289</v>
      </c>
      <c r="D13" s="78"/>
      <c r="E13" s="89">
        <v>150</v>
      </c>
      <c r="F13" s="20">
        <v>142285</v>
      </c>
      <c r="G13" s="11"/>
    </row>
    <row r="14" spans="1:7" ht="21.95" customHeight="1" x14ac:dyDescent="0.25">
      <c r="A14" s="11" t="s">
        <v>290</v>
      </c>
      <c r="B14" s="26" t="s">
        <v>288</v>
      </c>
      <c r="C14" s="26" t="s">
        <v>289</v>
      </c>
      <c r="D14" s="84"/>
      <c r="E14" s="89" t="s">
        <v>575</v>
      </c>
      <c r="F14" s="20">
        <v>2160</v>
      </c>
      <c r="G14" s="346" t="s">
        <v>566</v>
      </c>
    </row>
    <row r="15" spans="1:7" ht="21.95" customHeight="1" x14ac:dyDescent="0.25">
      <c r="A15" s="11" t="s">
        <v>291</v>
      </c>
      <c r="B15" s="26" t="s">
        <v>288</v>
      </c>
      <c r="C15" s="26" t="s">
        <v>286</v>
      </c>
      <c r="D15" s="84"/>
      <c r="E15" s="89" t="s">
        <v>576</v>
      </c>
      <c r="F15" s="20">
        <v>8150</v>
      </c>
      <c r="G15" s="11"/>
    </row>
    <row r="16" spans="1:7" ht="25.5" customHeight="1" x14ac:dyDescent="0.25">
      <c r="A16" s="11" t="s">
        <v>155</v>
      </c>
      <c r="B16" s="85" t="s">
        <v>292</v>
      </c>
      <c r="C16" s="26" t="s">
        <v>286</v>
      </c>
      <c r="D16" s="84"/>
      <c r="E16" s="89" t="s">
        <v>577</v>
      </c>
      <c r="F16" s="20">
        <v>6915</v>
      </c>
      <c r="G16" s="11"/>
    </row>
    <row r="17" spans="1:7" ht="21.95" customHeight="1" x14ac:dyDescent="0.25">
      <c r="A17" s="50" t="s">
        <v>2001</v>
      </c>
      <c r="B17" s="26"/>
      <c r="C17" s="26"/>
      <c r="D17" s="84"/>
      <c r="E17" s="89"/>
      <c r="F17" s="81"/>
      <c r="G17" s="11"/>
    </row>
    <row r="18" spans="1:7" ht="21.95" customHeight="1" x14ac:dyDescent="0.25">
      <c r="A18" s="11" t="s">
        <v>293</v>
      </c>
      <c r="B18" s="26" t="s">
        <v>294</v>
      </c>
      <c r="C18" s="86" t="s">
        <v>289</v>
      </c>
      <c r="D18" s="84"/>
      <c r="E18" s="89" t="s">
        <v>578</v>
      </c>
      <c r="F18" s="20">
        <v>135500</v>
      </c>
      <c r="G18" s="11" t="s">
        <v>567</v>
      </c>
    </row>
    <row r="19" spans="1:7" ht="21.95" customHeight="1" x14ac:dyDescent="0.25">
      <c r="A19" s="11" t="s">
        <v>295</v>
      </c>
      <c r="B19" s="26"/>
      <c r="C19" s="26"/>
      <c r="D19" s="84"/>
      <c r="E19" s="89"/>
      <c r="F19" s="20"/>
      <c r="G19" s="11"/>
    </row>
    <row r="20" spans="1:7" ht="21.95" customHeight="1" x14ac:dyDescent="0.25">
      <c r="A20" s="11" t="s">
        <v>296</v>
      </c>
      <c r="B20" s="26"/>
      <c r="C20" s="26"/>
      <c r="D20" s="84"/>
      <c r="E20" s="89"/>
      <c r="F20" s="20"/>
      <c r="G20" s="11"/>
    </row>
    <row r="21" spans="1:7" ht="21.95" customHeight="1" x14ac:dyDescent="0.25">
      <c r="A21" s="11" t="s">
        <v>297</v>
      </c>
      <c r="B21" s="26" t="s">
        <v>568</v>
      </c>
      <c r="C21" s="26" t="s">
        <v>289</v>
      </c>
      <c r="D21" s="84"/>
      <c r="E21" s="89" t="s">
        <v>569</v>
      </c>
      <c r="F21" s="20">
        <v>6754.75</v>
      </c>
      <c r="G21" s="11" t="s">
        <v>570</v>
      </c>
    </row>
    <row r="22" spans="1:7" ht="21.95" customHeight="1" x14ac:dyDescent="0.25">
      <c r="A22" s="11" t="s">
        <v>298</v>
      </c>
      <c r="B22" s="26"/>
      <c r="C22" s="26"/>
      <c r="D22" s="84"/>
      <c r="E22" s="89"/>
      <c r="F22" s="20"/>
      <c r="G22" s="11"/>
    </row>
    <row r="23" spans="1:7" ht="21.95" customHeight="1" x14ac:dyDescent="0.25">
      <c r="A23" s="11" t="s">
        <v>299</v>
      </c>
      <c r="B23" s="26" t="s">
        <v>571</v>
      </c>
      <c r="C23" s="26" t="s">
        <v>572</v>
      </c>
      <c r="D23" s="87">
        <v>0.2</v>
      </c>
      <c r="E23" s="89"/>
      <c r="F23" s="20">
        <v>1680</v>
      </c>
      <c r="G23" s="11"/>
    </row>
    <row r="24" spans="1:7" ht="21.95" customHeight="1" x14ac:dyDescent="0.25">
      <c r="A24" s="50" t="s">
        <v>2287</v>
      </c>
      <c r="B24" s="88"/>
      <c r="C24" s="26"/>
      <c r="D24" s="84"/>
      <c r="E24" s="89"/>
      <c r="F24" s="20"/>
      <c r="G24" s="11"/>
    </row>
    <row r="25" spans="1:7" ht="21.95" customHeight="1" x14ac:dyDescent="0.25">
      <c r="A25" s="11" t="s">
        <v>300</v>
      </c>
      <c r="B25" s="26" t="s">
        <v>252</v>
      </c>
      <c r="C25" s="26" t="s">
        <v>289</v>
      </c>
      <c r="D25" s="84"/>
      <c r="E25" s="89" t="s">
        <v>573</v>
      </c>
      <c r="F25" s="20">
        <v>42828.22</v>
      </c>
      <c r="G25" s="11"/>
    </row>
    <row r="26" spans="1:7" ht="21.95" customHeight="1" x14ac:dyDescent="0.25">
      <c r="A26" s="11" t="s">
        <v>301</v>
      </c>
      <c r="B26" s="26" t="s">
        <v>145</v>
      </c>
      <c r="C26" s="26"/>
      <c r="D26" s="87">
        <v>0.03</v>
      </c>
      <c r="E26" s="83"/>
      <c r="F26" s="20">
        <v>264012.31</v>
      </c>
      <c r="G26" s="11"/>
    </row>
    <row r="27" spans="1:7" ht="21.95" customHeight="1" x14ac:dyDescent="0.25">
      <c r="A27" s="11" t="s">
        <v>302</v>
      </c>
      <c r="B27" s="26"/>
      <c r="C27" s="26" t="s">
        <v>303</v>
      </c>
      <c r="D27" s="84"/>
      <c r="E27" s="83"/>
      <c r="F27" s="20">
        <v>103102.5</v>
      </c>
      <c r="G27" s="11"/>
    </row>
    <row r="28" spans="1:7" ht="21.95" customHeight="1" x14ac:dyDescent="0.25">
      <c r="A28" s="11" t="s">
        <v>304</v>
      </c>
      <c r="B28" s="26" t="s">
        <v>574</v>
      </c>
      <c r="C28" s="26"/>
      <c r="D28" s="84"/>
      <c r="E28" s="83"/>
      <c r="F28" s="82">
        <v>48687.75</v>
      </c>
      <c r="G28" s="11"/>
    </row>
    <row r="29" spans="1:7" ht="21.95" customHeight="1" x14ac:dyDescent="0.25">
      <c r="A29" s="11" t="s">
        <v>305</v>
      </c>
      <c r="B29" s="26" t="s">
        <v>145</v>
      </c>
      <c r="C29" s="26"/>
      <c r="D29" s="84"/>
      <c r="E29" s="83"/>
      <c r="F29" s="82">
        <v>472967.6</v>
      </c>
      <c r="G29" s="11"/>
    </row>
    <row r="30" spans="1:7" ht="21.95" customHeight="1" x14ac:dyDescent="0.25">
      <c r="A30" s="11" t="s">
        <v>306</v>
      </c>
      <c r="B30" s="26" t="s">
        <v>252</v>
      </c>
      <c r="C30" s="26"/>
      <c r="D30" s="84"/>
      <c r="E30" s="83"/>
      <c r="F30" s="20">
        <v>66000</v>
      </c>
      <c r="G30" s="11"/>
    </row>
    <row r="32" spans="1:7" x14ac:dyDescent="0.25">
      <c r="A32" s="13" t="s">
        <v>6</v>
      </c>
    </row>
  </sheetData>
  <pageMargins left="0.70866141732283472" right="0.70866141732283472" top="0.74803149606299213" bottom="0.74803149606299213" header="0.31496062992125984" footer="0.31496062992125984"/>
  <pageSetup paperSize="9" scale="56"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showGridLines="0" zoomScale="95" zoomScaleNormal="95" workbookViewId="0">
      <selection activeCell="E7" sqref="D7:E7"/>
    </sheetView>
  </sheetViews>
  <sheetFormatPr baseColWidth="10" defaultRowHeight="15" x14ac:dyDescent="0.25"/>
  <cols>
    <col min="1" max="1" width="76.42578125" style="2" customWidth="1"/>
    <col min="2" max="2" width="23.85546875" style="2" customWidth="1"/>
    <col min="3" max="3" width="18.42578125" style="2" customWidth="1"/>
    <col min="4" max="4" width="14.42578125" style="2" customWidth="1"/>
    <col min="5" max="5" width="17.85546875" style="2" customWidth="1"/>
    <col min="6" max="6" width="21" style="2" customWidth="1"/>
    <col min="7" max="7" width="112.7109375" style="2" customWidth="1"/>
    <col min="8" max="16384" width="11.42578125" style="2"/>
  </cols>
  <sheetData>
    <row r="1" spans="1:7" x14ac:dyDescent="0.25">
      <c r="A1" s="1"/>
      <c r="G1" s="4" t="s">
        <v>1</v>
      </c>
    </row>
    <row r="2" spans="1:7" x14ac:dyDescent="0.25">
      <c r="A2" s="6" t="s">
        <v>1746</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1.95" customHeight="1" x14ac:dyDescent="0.25">
      <c r="A7" s="11" t="s">
        <v>9</v>
      </c>
      <c r="B7" s="11" t="s">
        <v>893</v>
      </c>
      <c r="C7" s="11" t="s">
        <v>894</v>
      </c>
      <c r="D7" s="78" t="s">
        <v>488</v>
      </c>
      <c r="E7" s="78" t="s">
        <v>488</v>
      </c>
      <c r="F7" s="20">
        <f>+'[1]REC. RECAUDADOS'!$Q$7+'[1]REC. RECAUDADOS'!$Q$8</f>
        <v>8077262.7500000009</v>
      </c>
      <c r="G7" s="29" t="s">
        <v>895</v>
      </c>
    </row>
    <row r="8" spans="1:7" ht="21.95" customHeight="1" x14ac:dyDescent="0.25">
      <c r="A8" s="11" t="s">
        <v>896</v>
      </c>
      <c r="B8" s="11" t="s">
        <v>28</v>
      </c>
      <c r="C8" s="11" t="s">
        <v>897</v>
      </c>
      <c r="D8" s="131">
        <v>1.4E-2</v>
      </c>
      <c r="E8" s="78" t="s">
        <v>898</v>
      </c>
      <c r="F8" s="20">
        <f>+'[1]REC. RECAUDADOS'!$Q$9+'[1]REC. RECAUDADOS'!$Q$10</f>
        <v>11553806.609999999</v>
      </c>
      <c r="G8" s="29" t="s">
        <v>899</v>
      </c>
    </row>
    <row r="9" spans="1:7" ht="21.95" customHeight="1" x14ac:dyDescent="0.25">
      <c r="A9" s="11" t="s">
        <v>900</v>
      </c>
      <c r="B9" s="11" t="s">
        <v>28</v>
      </c>
      <c r="C9" s="11" t="s">
        <v>901</v>
      </c>
      <c r="D9" s="131">
        <v>2.5000000000000001E-2</v>
      </c>
      <c r="E9" s="78" t="s">
        <v>488</v>
      </c>
      <c r="F9" s="20">
        <f>+'[1]REC. RECAUDADOS'!$Q$11</f>
        <v>64377.24</v>
      </c>
      <c r="G9" s="29" t="s">
        <v>902</v>
      </c>
    </row>
    <row r="10" spans="1:7" ht="21.95" customHeight="1" x14ac:dyDescent="0.25">
      <c r="A10" s="11" t="s">
        <v>903</v>
      </c>
      <c r="B10" s="11" t="s">
        <v>90</v>
      </c>
      <c r="C10" s="11" t="s">
        <v>904</v>
      </c>
      <c r="D10" s="78" t="s">
        <v>488</v>
      </c>
      <c r="E10" s="78" t="s">
        <v>488</v>
      </c>
      <c r="F10" s="20">
        <f>+'[1]REC. RECAUDADOS'!$Q$12</f>
        <v>225</v>
      </c>
      <c r="G10" s="29" t="s">
        <v>905</v>
      </c>
    </row>
    <row r="11" spans="1:7" ht="28.5" customHeight="1" x14ac:dyDescent="0.25">
      <c r="A11" s="11" t="s">
        <v>906</v>
      </c>
      <c r="B11" s="11" t="s">
        <v>90</v>
      </c>
      <c r="C11" s="11" t="s">
        <v>904</v>
      </c>
      <c r="D11" s="78" t="s">
        <v>488</v>
      </c>
      <c r="E11" s="78" t="s">
        <v>488</v>
      </c>
      <c r="F11" s="20">
        <f>+'[1]REC. RECAUDADOS'!$Q$13+'[1]REC. RECAUDADOS'!$Q$14</f>
        <v>741109.93</v>
      </c>
      <c r="G11" s="357" t="s">
        <v>907</v>
      </c>
    </row>
    <row r="12" spans="1:7" ht="21.95" customHeight="1" x14ac:dyDescent="0.25">
      <c r="A12" s="11" t="s">
        <v>908</v>
      </c>
      <c r="B12" s="11" t="s">
        <v>909</v>
      </c>
      <c r="C12" s="11" t="s">
        <v>910</v>
      </c>
      <c r="D12" s="78" t="s">
        <v>488</v>
      </c>
      <c r="E12" s="78" t="s">
        <v>911</v>
      </c>
      <c r="F12" s="20">
        <f>+'[1]REC. RECAUDADOS'!$Q$15</f>
        <v>920</v>
      </c>
      <c r="G12" s="29" t="s">
        <v>912</v>
      </c>
    </row>
    <row r="13" spans="1:7" ht="21.95" customHeight="1" x14ac:dyDescent="0.25">
      <c r="A13" s="11" t="s">
        <v>404</v>
      </c>
      <c r="B13" s="11" t="s">
        <v>909</v>
      </c>
      <c r="C13" s="11" t="s">
        <v>904</v>
      </c>
      <c r="D13" s="78" t="s">
        <v>488</v>
      </c>
      <c r="E13" s="78" t="s">
        <v>913</v>
      </c>
      <c r="F13" s="20">
        <f>+'[1]REC. RECAUDADOS'!$Q$16</f>
        <v>832080</v>
      </c>
      <c r="G13" s="29" t="s">
        <v>914</v>
      </c>
    </row>
    <row r="14" spans="1:7" ht="21.95" customHeight="1" x14ac:dyDescent="0.25">
      <c r="A14" s="11" t="s">
        <v>982</v>
      </c>
      <c r="B14" s="11" t="s">
        <v>28</v>
      </c>
      <c r="C14" s="11" t="s">
        <v>174</v>
      </c>
      <c r="D14" s="116">
        <v>0.2</v>
      </c>
      <c r="E14" s="78" t="s">
        <v>488</v>
      </c>
      <c r="F14" s="20">
        <f>+'[1]REC. RECAUDADOS'!$Q$17</f>
        <v>4038952.0300000003</v>
      </c>
      <c r="G14" s="29" t="s">
        <v>915</v>
      </c>
    </row>
    <row r="15" spans="1:7" ht="21.95" customHeight="1" x14ac:dyDescent="0.25">
      <c r="A15" s="11" t="s">
        <v>982</v>
      </c>
      <c r="B15" s="11" t="s">
        <v>10</v>
      </c>
      <c r="C15" s="11" t="s">
        <v>916</v>
      </c>
      <c r="D15" s="116">
        <v>0.06</v>
      </c>
      <c r="E15" s="78" t="s">
        <v>488</v>
      </c>
      <c r="F15" s="20">
        <f>+'[1]REC. RECAUDADOS'!$Q$18-'[2]31-12'!$G$10</f>
        <v>482608.16000000003</v>
      </c>
      <c r="G15" s="29" t="s">
        <v>917</v>
      </c>
    </row>
    <row r="16" spans="1:7" ht="21.95" customHeight="1" x14ac:dyDescent="0.25">
      <c r="A16" s="12" t="s">
        <v>918</v>
      </c>
      <c r="B16" s="11" t="s">
        <v>909</v>
      </c>
      <c r="C16" s="11" t="s">
        <v>919</v>
      </c>
      <c r="D16" s="116">
        <v>0.1</v>
      </c>
      <c r="E16" s="78" t="s">
        <v>488</v>
      </c>
      <c r="F16" s="20">
        <f>+'[1]REC. RECAUDADOS'!$Q$19</f>
        <v>0</v>
      </c>
      <c r="G16" s="29" t="s">
        <v>920</v>
      </c>
    </row>
    <row r="17" spans="1:7" ht="21.95" customHeight="1" x14ac:dyDescent="0.25">
      <c r="A17" s="11" t="s">
        <v>95</v>
      </c>
      <c r="B17" s="11" t="s">
        <v>921</v>
      </c>
      <c r="C17" s="11" t="s">
        <v>922</v>
      </c>
      <c r="D17" s="78" t="s">
        <v>488</v>
      </c>
      <c r="E17" s="132">
        <v>925</v>
      </c>
      <c r="F17" s="20">
        <f>+'[1]REC. RECAUDADOS'!$Q$20</f>
        <v>0</v>
      </c>
      <c r="G17" s="29"/>
    </row>
    <row r="18" spans="1:7" ht="36" customHeight="1" x14ac:dyDescent="0.25">
      <c r="A18" s="12" t="s">
        <v>923</v>
      </c>
      <c r="B18" s="11" t="s">
        <v>28</v>
      </c>
      <c r="C18" s="11" t="s">
        <v>924</v>
      </c>
      <c r="D18" s="78" t="s">
        <v>925</v>
      </c>
      <c r="E18" s="78" t="s">
        <v>488</v>
      </c>
      <c r="F18" s="20">
        <f>+'[1]REC. RECAUDADOS'!$Q$21</f>
        <v>2912784.14</v>
      </c>
      <c r="G18" s="357" t="s">
        <v>926</v>
      </c>
    </row>
    <row r="19" spans="1:7" ht="21.95" customHeight="1" x14ac:dyDescent="0.25">
      <c r="A19" s="11" t="s">
        <v>927</v>
      </c>
      <c r="B19" s="11" t="s">
        <v>909</v>
      </c>
      <c r="C19" s="11" t="s">
        <v>924</v>
      </c>
      <c r="D19" s="78" t="s">
        <v>488</v>
      </c>
      <c r="E19" s="78" t="s">
        <v>488</v>
      </c>
      <c r="F19" s="20">
        <f>+'[1]REC. RECAUDADOS'!$Q$22</f>
        <v>89088.97</v>
      </c>
      <c r="G19" s="29" t="s">
        <v>928</v>
      </c>
    </row>
    <row r="20" spans="1:7" ht="21.95" customHeight="1" x14ac:dyDescent="0.25">
      <c r="A20" s="11" t="s">
        <v>929</v>
      </c>
      <c r="B20" s="11" t="s">
        <v>909</v>
      </c>
      <c r="C20" s="11" t="s">
        <v>904</v>
      </c>
      <c r="D20" s="78" t="s">
        <v>488</v>
      </c>
      <c r="E20" s="78" t="s">
        <v>488</v>
      </c>
      <c r="F20" s="20">
        <f>+'[1]REC. RECAUDADOS'!$Q$23</f>
        <v>296118.65999999997</v>
      </c>
      <c r="G20" s="29" t="s">
        <v>930</v>
      </c>
    </row>
    <row r="21" spans="1:7" ht="21.95" customHeight="1" x14ac:dyDescent="0.25">
      <c r="A21" s="11" t="s">
        <v>931</v>
      </c>
      <c r="B21" s="11" t="s">
        <v>909</v>
      </c>
      <c r="C21" s="11" t="s">
        <v>904</v>
      </c>
      <c r="D21" s="78" t="s">
        <v>488</v>
      </c>
      <c r="E21" s="78" t="s">
        <v>488</v>
      </c>
      <c r="F21" s="20">
        <f>+'[1]REC. RECAUDADOS'!$Q$24</f>
        <v>25370</v>
      </c>
      <c r="G21" s="29" t="s">
        <v>932</v>
      </c>
    </row>
    <row r="22" spans="1:7" ht="21.95" customHeight="1" x14ac:dyDescent="0.25">
      <c r="A22" s="11" t="s">
        <v>933</v>
      </c>
      <c r="B22" s="11" t="s">
        <v>909</v>
      </c>
      <c r="C22" s="11" t="s">
        <v>904</v>
      </c>
      <c r="D22" s="131">
        <v>4.0000000000000001E-3</v>
      </c>
      <c r="E22" s="78" t="s">
        <v>488</v>
      </c>
      <c r="F22" s="20">
        <f>+'[1]REC. RECAUDADOS'!$Q$25</f>
        <v>26142</v>
      </c>
      <c r="G22" s="29" t="s">
        <v>934</v>
      </c>
    </row>
    <row r="23" spans="1:7" ht="21.95" customHeight="1" x14ac:dyDescent="0.25">
      <c r="A23" s="11" t="s">
        <v>935</v>
      </c>
      <c r="B23" s="11" t="s">
        <v>909</v>
      </c>
      <c r="C23" s="11" t="s">
        <v>904</v>
      </c>
      <c r="D23" s="78" t="s">
        <v>488</v>
      </c>
      <c r="E23" s="78" t="s">
        <v>488</v>
      </c>
      <c r="F23" s="20">
        <f>+'[1]REC. RECAUDADOS'!$Q$26</f>
        <v>15657.97</v>
      </c>
      <c r="G23" s="29"/>
    </row>
    <row r="24" spans="1:7" ht="21.95" customHeight="1" x14ac:dyDescent="0.25">
      <c r="A24" s="11" t="s">
        <v>936</v>
      </c>
      <c r="B24" s="11" t="s">
        <v>909</v>
      </c>
      <c r="C24" s="11" t="s">
        <v>937</v>
      </c>
      <c r="D24" s="78" t="s">
        <v>488</v>
      </c>
      <c r="E24" s="78" t="s">
        <v>488</v>
      </c>
      <c r="F24" s="20">
        <f>+'[1]REC. RECAUDADOS'!$Q$32</f>
        <v>155893.82</v>
      </c>
      <c r="G24" s="29"/>
    </row>
    <row r="25" spans="1:7" ht="21.95" customHeight="1" x14ac:dyDescent="0.25">
      <c r="A25" s="11" t="s">
        <v>938</v>
      </c>
      <c r="B25" s="11" t="s">
        <v>909</v>
      </c>
      <c r="C25" s="11" t="s">
        <v>939</v>
      </c>
      <c r="D25" s="78" t="s">
        <v>488</v>
      </c>
      <c r="E25" s="78" t="s">
        <v>488</v>
      </c>
      <c r="F25" s="20">
        <f>+'[1]REC. RECAUDADOS'!$Q$33</f>
        <v>37207.89</v>
      </c>
      <c r="G25" s="29"/>
    </row>
    <row r="26" spans="1:7" ht="25.5" customHeight="1" x14ac:dyDescent="0.25">
      <c r="A26" s="11" t="s">
        <v>940</v>
      </c>
      <c r="B26" s="11" t="s">
        <v>28</v>
      </c>
      <c r="C26" s="11" t="s">
        <v>924</v>
      </c>
      <c r="D26" s="116">
        <v>0.08</v>
      </c>
      <c r="E26" s="78" t="s">
        <v>488</v>
      </c>
      <c r="F26" s="20">
        <f>+'[1]REC. RECAUDADOS'!$Q$34</f>
        <v>2898192.5699999994</v>
      </c>
      <c r="G26" s="357" t="s">
        <v>941</v>
      </c>
    </row>
    <row r="27" spans="1:7" ht="21.95" customHeight="1" x14ac:dyDescent="0.25">
      <c r="A27" s="11" t="s">
        <v>942</v>
      </c>
      <c r="B27" s="11" t="s">
        <v>28</v>
      </c>
      <c r="C27" s="11" t="s">
        <v>943</v>
      </c>
      <c r="D27" s="78" t="s">
        <v>488</v>
      </c>
      <c r="E27" s="78" t="s">
        <v>488</v>
      </c>
      <c r="F27" s="20">
        <f>+'[1]REC. RECAUDADOS'!$Q$35</f>
        <v>6884</v>
      </c>
      <c r="G27" s="29"/>
    </row>
    <row r="28" spans="1:7" ht="21.95" customHeight="1" x14ac:dyDescent="0.25">
      <c r="A28" s="11" t="s">
        <v>944</v>
      </c>
      <c r="B28" s="11" t="s">
        <v>28</v>
      </c>
      <c r="C28" s="11" t="s">
        <v>945</v>
      </c>
      <c r="D28" s="78" t="s">
        <v>488</v>
      </c>
      <c r="E28" s="78" t="s">
        <v>488</v>
      </c>
      <c r="F28" s="20">
        <f>+'[1]REC. RECAUDADOS'!$Q$36</f>
        <v>27986.410000000003</v>
      </c>
      <c r="G28" s="29"/>
    </row>
    <row r="29" spans="1:7" ht="21.95" customHeight="1" x14ac:dyDescent="0.25">
      <c r="A29" s="11" t="s">
        <v>946</v>
      </c>
      <c r="B29" s="11" t="s">
        <v>10</v>
      </c>
      <c r="C29" s="11" t="s">
        <v>947</v>
      </c>
      <c r="D29" s="78" t="s">
        <v>488</v>
      </c>
      <c r="E29" s="78" t="s">
        <v>488</v>
      </c>
      <c r="F29" s="20">
        <f>+'[1]REC. RECAUDADOS'!$Q$37+'[1]REC. RECAUDADOS'!$Q$38</f>
        <v>5110520.3199999994</v>
      </c>
      <c r="G29" s="29" t="s">
        <v>895</v>
      </c>
    </row>
    <row r="30" spans="1:7" ht="21.95" customHeight="1" x14ac:dyDescent="0.25">
      <c r="A30" s="11" t="s">
        <v>948</v>
      </c>
      <c r="B30" s="11" t="s">
        <v>909</v>
      </c>
      <c r="C30" s="11" t="s">
        <v>939</v>
      </c>
      <c r="D30" s="78" t="s">
        <v>488</v>
      </c>
      <c r="E30" s="78" t="s">
        <v>488</v>
      </c>
      <c r="F30" s="20">
        <f>+'[1]REC. RECAUDADOS'!$Q$39</f>
        <v>161503.25000000003</v>
      </c>
      <c r="G30" s="29"/>
    </row>
    <row r="31" spans="1:7" ht="21.95" customHeight="1" x14ac:dyDescent="0.25">
      <c r="A31" s="11" t="s">
        <v>983</v>
      </c>
      <c r="B31" s="11" t="s">
        <v>28</v>
      </c>
      <c r="C31" s="11" t="s">
        <v>949</v>
      </c>
      <c r="D31" s="116">
        <v>0.2</v>
      </c>
      <c r="E31" s="78" t="s">
        <v>488</v>
      </c>
      <c r="F31" s="20">
        <f>+'[1]REC. RECAUDADOS'!$Q$40</f>
        <v>1017884.3</v>
      </c>
      <c r="G31" s="29" t="s">
        <v>950</v>
      </c>
    </row>
    <row r="32" spans="1:7" ht="24.95" customHeight="1" x14ac:dyDescent="0.25">
      <c r="A32" s="11" t="s">
        <v>951</v>
      </c>
      <c r="B32" s="11" t="s">
        <v>28</v>
      </c>
      <c r="C32" s="11" t="s">
        <v>952</v>
      </c>
      <c r="D32" s="78" t="s">
        <v>488</v>
      </c>
      <c r="E32" s="78" t="s">
        <v>488</v>
      </c>
      <c r="F32" s="20">
        <f>+'[1]REC. RECAUDADOS'!Q41</f>
        <v>1764038.3000000003</v>
      </c>
      <c r="G32" s="357" t="s">
        <v>953</v>
      </c>
    </row>
    <row r="33" spans="1:7" ht="24.95" customHeight="1" x14ac:dyDescent="0.25">
      <c r="A33" s="11" t="s">
        <v>954</v>
      </c>
      <c r="B33" s="11" t="s">
        <v>28</v>
      </c>
      <c r="C33" s="11" t="s">
        <v>952</v>
      </c>
      <c r="D33" s="78" t="s">
        <v>488</v>
      </c>
      <c r="E33" s="78" t="s">
        <v>488</v>
      </c>
      <c r="F33" s="20">
        <f>+'[1]REC. RECAUDADOS'!Q42</f>
        <v>237591.13999999998</v>
      </c>
      <c r="G33" s="357" t="s">
        <v>953</v>
      </c>
    </row>
    <row r="34" spans="1:7" ht="24.95" customHeight="1" x14ac:dyDescent="0.25">
      <c r="A34" s="11" t="s">
        <v>955</v>
      </c>
      <c r="B34" s="11" t="s">
        <v>28</v>
      </c>
      <c r="C34" s="11" t="s">
        <v>952</v>
      </c>
      <c r="D34" s="78" t="s">
        <v>488</v>
      </c>
      <c r="E34" s="78" t="s">
        <v>488</v>
      </c>
      <c r="F34" s="20">
        <f>+'[1]REC. RECAUDADOS'!Q43</f>
        <v>101479.3</v>
      </c>
      <c r="G34" s="357" t="s">
        <v>953</v>
      </c>
    </row>
    <row r="35" spans="1:7" ht="24.95" customHeight="1" x14ac:dyDescent="0.25">
      <c r="A35" s="11" t="s">
        <v>956</v>
      </c>
      <c r="B35" s="11" t="s">
        <v>28</v>
      </c>
      <c r="C35" s="11" t="s">
        <v>952</v>
      </c>
      <c r="D35" s="78" t="s">
        <v>488</v>
      </c>
      <c r="E35" s="78" t="s">
        <v>488</v>
      </c>
      <c r="F35" s="20">
        <f>+'[1]REC. RECAUDADOS'!Q44</f>
        <v>410965.9800000001</v>
      </c>
      <c r="G35" s="357" t="s">
        <v>953</v>
      </c>
    </row>
    <row r="36" spans="1:7" ht="24.95" customHeight="1" x14ac:dyDescent="0.25">
      <c r="A36" s="11" t="s">
        <v>957</v>
      </c>
      <c r="B36" s="11" t="s">
        <v>28</v>
      </c>
      <c r="C36" s="11" t="s">
        <v>952</v>
      </c>
      <c r="D36" s="78" t="s">
        <v>488</v>
      </c>
      <c r="E36" s="78" t="s">
        <v>488</v>
      </c>
      <c r="F36" s="20">
        <f>+'[1]REC. RECAUDADOS'!Q45</f>
        <v>6215.9800000000005</v>
      </c>
      <c r="G36" s="357" t="s">
        <v>953</v>
      </c>
    </row>
    <row r="37" spans="1:7" ht="24.95" customHeight="1" x14ac:dyDescent="0.25">
      <c r="A37" s="11" t="s">
        <v>958</v>
      </c>
      <c r="B37" s="11" t="s">
        <v>959</v>
      </c>
      <c r="C37" s="11" t="s">
        <v>960</v>
      </c>
      <c r="D37" s="78" t="s">
        <v>488</v>
      </c>
      <c r="E37" s="78" t="s">
        <v>488</v>
      </c>
      <c r="F37" s="20">
        <f>+'[1]REC. RECAUDADOS'!$Q$46</f>
        <v>296483.99</v>
      </c>
      <c r="G37" s="357" t="s">
        <v>961</v>
      </c>
    </row>
    <row r="38" spans="1:7" ht="24.95" customHeight="1" x14ac:dyDescent="0.25">
      <c r="A38" s="11" t="s">
        <v>962</v>
      </c>
      <c r="B38" s="11" t="s">
        <v>963</v>
      </c>
      <c r="C38" s="11" t="s">
        <v>964</v>
      </c>
      <c r="D38" s="78" t="s">
        <v>488</v>
      </c>
      <c r="E38" s="78" t="s">
        <v>488</v>
      </c>
      <c r="F38" s="20">
        <f>+'[1]REC. RECAUDADOS'!$Q$47</f>
        <v>133091.58000000002</v>
      </c>
      <c r="G38" s="29" t="s">
        <v>965</v>
      </c>
    </row>
    <row r="39" spans="1:7" ht="24.95" customHeight="1" x14ac:dyDescent="0.25">
      <c r="A39" s="11" t="s">
        <v>966</v>
      </c>
      <c r="B39" s="11" t="s">
        <v>28</v>
      </c>
      <c r="C39" s="11" t="s">
        <v>967</v>
      </c>
      <c r="D39" s="116">
        <v>0.06</v>
      </c>
      <c r="E39" s="132">
        <v>9000</v>
      </c>
      <c r="F39" s="20">
        <f>+'[1]REC. RECAUDADOS'!$Q$48+'[1]REC. RECAUDADOS'!$Q$49</f>
        <v>271603.02999999997</v>
      </c>
      <c r="G39" s="29" t="s">
        <v>968</v>
      </c>
    </row>
    <row r="40" spans="1:7" ht="41.25" customHeight="1" x14ac:dyDescent="0.25">
      <c r="A40" s="11" t="s">
        <v>178</v>
      </c>
      <c r="B40" s="11" t="s">
        <v>969</v>
      </c>
      <c r="C40" s="130" t="s">
        <v>970</v>
      </c>
      <c r="D40" s="78" t="s">
        <v>488</v>
      </c>
      <c r="E40" s="78" t="s">
        <v>488</v>
      </c>
      <c r="F40" s="20">
        <f>+'[1]REC. RECAUDADOS'!$Q$50</f>
        <v>13877.25</v>
      </c>
      <c r="G40" s="357" t="s">
        <v>971</v>
      </c>
    </row>
    <row r="41" spans="1:7" ht="32.25" customHeight="1" x14ac:dyDescent="0.25">
      <c r="A41" s="12" t="s">
        <v>972</v>
      </c>
      <c r="B41" s="11" t="s">
        <v>90</v>
      </c>
      <c r="C41" s="11" t="s">
        <v>973</v>
      </c>
      <c r="D41" s="78" t="s">
        <v>488</v>
      </c>
      <c r="E41" s="78" t="s">
        <v>974</v>
      </c>
      <c r="F41" s="20">
        <f>+'[1]REC. RECAUDADOS'!$Q$51</f>
        <v>479328</v>
      </c>
      <c r="G41" s="357" t="s">
        <v>975</v>
      </c>
    </row>
    <row r="42" spans="1:7" ht="31.5" customHeight="1" x14ac:dyDescent="0.25">
      <c r="A42" s="11" t="s">
        <v>976</v>
      </c>
      <c r="B42" s="11" t="s">
        <v>10</v>
      </c>
      <c r="C42" s="11" t="s">
        <v>977</v>
      </c>
      <c r="D42" s="78" t="s">
        <v>488</v>
      </c>
      <c r="E42" s="78" t="s">
        <v>488</v>
      </c>
      <c r="F42" s="20">
        <f>+'[1]REC. RECAUDADOS'!$Q$53-'[2]31-12'!$G$13</f>
        <v>609324.03</v>
      </c>
      <c r="G42" s="357" t="s">
        <v>978</v>
      </c>
    </row>
    <row r="43" spans="1:7" ht="32.25" customHeight="1" x14ac:dyDescent="0.25">
      <c r="A43" s="12" t="s">
        <v>979</v>
      </c>
      <c r="B43" s="11" t="s">
        <v>28</v>
      </c>
      <c r="C43" s="11" t="s">
        <v>980</v>
      </c>
      <c r="D43" s="78" t="s">
        <v>488</v>
      </c>
      <c r="E43" s="78" t="s">
        <v>981</v>
      </c>
      <c r="F43" s="20">
        <f>+'[1]REC. RECAUDADOS'!$Q$57</f>
        <v>351550</v>
      </c>
      <c r="G43" s="29"/>
    </row>
    <row r="44" spans="1:7" x14ac:dyDescent="0.25">
      <c r="F44" s="32"/>
    </row>
    <row r="45" spans="1:7" x14ac:dyDescent="0.25">
      <c r="A45" s="13" t="s">
        <v>6</v>
      </c>
      <c r="F45" s="32"/>
    </row>
    <row r="46" spans="1:7" x14ac:dyDescent="0.25">
      <c r="F46" s="32"/>
    </row>
  </sheetData>
  <pageMargins left="0.70866141732283472" right="0.70866141732283472" top="0.74803149606299213" bottom="0.74803149606299213" header="0.31496062992125984" footer="0.31496062992125984"/>
  <pageSetup paperSize="9" scale="46"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showGridLines="0" zoomScale="95" zoomScaleNormal="95" workbookViewId="0">
      <selection activeCell="D7" sqref="D7:E7"/>
    </sheetView>
  </sheetViews>
  <sheetFormatPr baseColWidth="10" defaultRowHeight="15" x14ac:dyDescent="0.25"/>
  <cols>
    <col min="1" max="1" width="55.7109375" style="2" customWidth="1"/>
    <col min="2" max="2" width="18.42578125" style="2" customWidth="1"/>
    <col min="3" max="3" width="17.5703125" style="2" customWidth="1"/>
    <col min="4" max="4" width="14.42578125" style="2" customWidth="1"/>
    <col min="5" max="5" width="12.140625" style="2" customWidth="1"/>
    <col min="6" max="6" width="21" style="2" customWidth="1"/>
    <col min="7" max="7" width="42.5703125" style="2" customWidth="1"/>
    <col min="8" max="16384" width="11.42578125" style="2"/>
  </cols>
  <sheetData>
    <row r="1" spans="1:8" x14ac:dyDescent="0.25">
      <c r="A1" s="1"/>
      <c r="G1" s="4" t="s">
        <v>1</v>
      </c>
    </row>
    <row r="2" spans="1:8" x14ac:dyDescent="0.25">
      <c r="A2" s="6" t="s">
        <v>2015</v>
      </c>
    </row>
    <row r="3" spans="1:8" x14ac:dyDescent="0.25">
      <c r="A3" s="1" t="s">
        <v>0</v>
      </c>
    </row>
    <row r="4" spans="1:8" x14ac:dyDescent="0.25">
      <c r="A4" s="3" t="s">
        <v>33</v>
      </c>
    </row>
    <row r="6" spans="1:8" ht="51" customHeight="1" x14ac:dyDescent="0.25">
      <c r="A6" s="7" t="s">
        <v>8</v>
      </c>
      <c r="B6" s="8" t="s">
        <v>4</v>
      </c>
      <c r="C6" s="8" t="s">
        <v>7</v>
      </c>
      <c r="D6" s="8" t="s">
        <v>5</v>
      </c>
      <c r="E6" s="7" t="s">
        <v>2</v>
      </c>
      <c r="F6" s="7" t="s">
        <v>3</v>
      </c>
      <c r="G6" s="7" t="s">
        <v>125</v>
      </c>
    </row>
    <row r="7" spans="1:8" ht="21.95" customHeight="1" x14ac:dyDescent="0.25">
      <c r="A7" s="14" t="s">
        <v>9</v>
      </c>
      <c r="B7" s="14" t="s">
        <v>28</v>
      </c>
      <c r="C7" s="14" t="s">
        <v>84</v>
      </c>
      <c r="D7" s="75" t="s">
        <v>2012</v>
      </c>
      <c r="E7" s="75" t="s">
        <v>35</v>
      </c>
      <c r="F7" s="394">
        <v>1705528.13</v>
      </c>
      <c r="G7" s="11" t="s">
        <v>2013</v>
      </c>
    </row>
    <row r="8" spans="1:8" ht="21.95" customHeight="1" x14ac:dyDescent="0.25">
      <c r="A8" s="14" t="s">
        <v>2458</v>
      </c>
      <c r="B8" s="14" t="s">
        <v>28</v>
      </c>
      <c r="C8" s="14" t="s">
        <v>84</v>
      </c>
      <c r="D8" s="363">
        <v>1.2E-2</v>
      </c>
      <c r="E8" s="75" t="s">
        <v>2014</v>
      </c>
      <c r="F8" s="394">
        <v>1589099.89</v>
      </c>
      <c r="G8" s="14" t="s">
        <v>2457</v>
      </c>
      <c r="H8" s="373"/>
    </row>
    <row r="9" spans="1:8" ht="21.95" customHeight="1" x14ac:dyDescent="0.25">
      <c r="A9" s="14" t="s">
        <v>2459</v>
      </c>
      <c r="B9" s="14" t="s">
        <v>73</v>
      </c>
      <c r="C9" s="14"/>
      <c r="D9" s="11"/>
      <c r="E9" s="11"/>
      <c r="F9" s="41">
        <v>5344638.42</v>
      </c>
      <c r="G9" s="14" t="s">
        <v>2460</v>
      </c>
    </row>
    <row r="10" spans="1:8" ht="21.95" customHeight="1" x14ac:dyDescent="0.25">
      <c r="A10" s="14" t="s">
        <v>2461</v>
      </c>
      <c r="B10" s="14" t="s">
        <v>73</v>
      </c>
      <c r="C10" s="14"/>
      <c r="D10" s="11"/>
      <c r="E10" s="11"/>
      <c r="F10" s="41">
        <v>28746122.609999999</v>
      </c>
      <c r="G10" s="14" t="s">
        <v>2462</v>
      </c>
    </row>
    <row r="11" spans="1:8" ht="21.95" customHeight="1" x14ac:dyDescent="0.25">
      <c r="A11" s="14" t="s">
        <v>2463</v>
      </c>
      <c r="B11" s="14" t="s">
        <v>73</v>
      </c>
      <c r="C11" s="14"/>
      <c r="D11" s="11"/>
      <c r="E11" s="11"/>
      <c r="F11" s="41">
        <v>2074435</v>
      </c>
      <c r="G11" s="14" t="s">
        <v>2464</v>
      </c>
    </row>
    <row r="12" spans="1:8" ht="21.95" customHeight="1" x14ac:dyDescent="0.25">
      <c r="A12" s="14" t="s">
        <v>2465</v>
      </c>
      <c r="B12" s="14"/>
      <c r="C12" s="14"/>
      <c r="D12" s="11"/>
      <c r="E12" s="11"/>
      <c r="F12" s="41">
        <v>3955251.33</v>
      </c>
      <c r="G12" s="14" t="s">
        <v>2466</v>
      </c>
    </row>
    <row r="13" spans="1:8" ht="21.95" customHeight="1" x14ac:dyDescent="0.25">
      <c r="A13" s="14" t="s">
        <v>2467</v>
      </c>
      <c r="B13" s="14"/>
      <c r="C13" s="14"/>
      <c r="D13" s="11"/>
      <c r="E13" s="11"/>
      <c r="F13" s="41">
        <v>1497172.03</v>
      </c>
      <c r="G13" s="14" t="s">
        <v>2466</v>
      </c>
    </row>
    <row r="14" spans="1:8" ht="21.95" customHeight="1" x14ac:dyDescent="0.25">
      <c r="A14" s="14" t="s">
        <v>2468</v>
      </c>
      <c r="B14" s="14" t="s">
        <v>73</v>
      </c>
      <c r="C14" s="14"/>
      <c r="D14" s="11"/>
      <c r="E14" s="11"/>
      <c r="F14" s="41">
        <v>10803541.91</v>
      </c>
      <c r="G14" s="11" t="s">
        <v>2454</v>
      </c>
    </row>
    <row r="17" spans="1:1" x14ac:dyDescent="0.25">
      <c r="A17" s="13" t="s">
        <v>6</v>
      </c>
    </row>
    <row r="19" spans="1:1" x14ac:dyDescent="0.25">
      <c r="A19" s="373"/>
    </row>
  </sheetData>
  <pageMargins left="0.70866141732283472" right="0.70866141732283472" top="0.74803149606299213" bottom="0.74803149606299213" header="0.31496062992125984" footer="0.31496062992125984"/>
  <pageSetup paperSize="9" scale="71"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95" zoomScaleNormal="95" workbookViewId="0">
      <selection activeCell="D7" sqref="D7:D8"/>
    </sheetView>
  </sheetViews>
  <sheetFormatPr baseColWidth="10" defaultRowHeight="15" x14ac:dyDescent="0.25"/>
  <cols>
    <col min="1" max="1" width="80.85546875" style="2" customWidth="1"/>
    <col min="2" max="2" width="18.42578125" style="2" customWidth="1"/>
    <col min="3" max="3" width="21.42578125" style="2" customWidth="1"/>
    <col min="4" max="4" width="12.7109375" style="208" customWidth="1"/>
    <col min="5" max="5" width="14.42578125" style="2" customWidth="1"/>
    <col min="6" max="6" width="21" style="2" customWidth="1"/>
    <col min="7" max="7" width="39.85546875" style="2" customWidth="1"/>
    <col min="8" max="16384" width="11.42578125" style="2"/>
  </cols>
  <sheetData>
    <row r="1" spans="1:7" x14ac:dyDescent="0.25">
      <c r="A1" s="1"/>
      <c r="G1" s="4"/>
    </row>
    <row r="2" spans="1:7" x14ac:dyDescent="0.25">
      <c r="A2" s="6" t="s">
        <v>1841</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209" t="s">
        <v>5</v>
      </c>
      <c r="E6" s="7" t="s">
        <v>2</v>
      </c>
      <c r="F6" s="7" t="s">
        <v>3</v>
      </c>
      <c r="G6" s="7" t="s">
        <v>125</v>
      </c>
    </row>
    <row r="7" spans="1:7" ht="20.100000000000001" customHeight="1" x14ac:dyDescent="0.25">
      <c r="A7" s="11" t="s">
        <v>2419</v>
      </c>
      <c r="B7" s="11" t="s">
        <v>202</v>
      </c>
      <c r="C7" s="11" t="s">
        <v>1801</v>
      </c>
      <c r="D7" s="210" t="s">
        <v>1838</v>
      </c>
      <c r="E7" s="11"/>
      <c r="F7" s="324">
        <f>338990.71+3201833.65</f>
        <v>3540824.36</v>
      </c>
      <c r="G7" s="11"/>
    </row>
    <row r="8" spans="1:7" ht="20.100000000000001" customHeight="1" x14ac:dyDescent="0.25">
      <c r="A8" s="11" t="s">
        <v>2418</v>
      </c>
      <c r="B8" s="11" t="s">
        <v>202</v>
      </c>
      <c r="C8" s="11" t="s">
        <v>1801</v>
      </c>
      <c r="D8" s="210" t="s">
        <v>1839</v>
      </c>
      <c r="E8" s="11"/>
      <c r="F8" s="30"/>
      <c r="G8" s="11"/>
    </row>
    <row r="9" spans="1:7" ht="20.100000000000001" customHeight="1" x14ac:dyDescent="0.25">
      <c r="A9" s="11" t="s">
        <v>1802</v>
      </c>
      <c r="B9" s="11" t="s">
        <v>145</v>
      </c>
      <c r="C9" s="11" t="s">
        <v>1803</v>
      </c>
      <c r="D9" s="210" t="s">
        <v>1840</v>
      </c>
      <c r="E9" s="11"/>
      <c r="F9" s="467">
        <f>9509266.24+544045.35</f>
        <v>10053311.59</v>
      </c>
      <c r="G9" s="11"/>
    </row>
    <row r="10" spans="1:7" ht="20.100000000000001" customHeight="1" x14ac:dyDescent="0.25">
      <c r="A10" s="11" t="s">
        <v>1802</v>
      </c>
      <c r="B10" s="11" t="s">
        <v>145</v>
      </c>
      <c r="C10" s="11" t="s">
        <v>1803</v>
      </c>
      <c r="D10" s="210" t="s">
        <v>1804</v>
      </c>
      <c r="E10" s="11"/>
      <c r="F10" s="469"/>
      <c r="G10" s="11"/>
    </row>
    <row r="11" spans="1:7" ht="20.100000000000001" customHeight="1" x14ac:dyDescent="0.25">
      <c r="A11" s="11" t="s">
        <v>1805</v>
      </c>
      <c r="B11" s="11" t="s">
        <v>1806</v>
      </c>
      <c r="C11" s="11" t="s">
        <v>1807</v>
      </c>
      <c r="D11" s="211"/>
      <c r="E11" s="211">
        <v>280</v>
      </c>
      <c r="F11" s="467">
        <v>87250</v>
      </c>
      <c r="G11" s="11"/>
    </row>
    <row r="12" spans="1:7" ht="20.100000000000001" customHeight="1" x14ac:dyDescent="0.25">
      <c r="A12" s="11" t="s">
        <v>1808</v>
      </c>
      <c r="B12" s="11" t="s">
        <v>252</v>
      </c>
      <c r="C12" s="11" t="s">
        <v>1807</v>
      </c>
      <c r="D12" s="211"/>
      <c r="E12" s="211">
        <v>150</v>
      </c>
      <c r="F12" s="469"/>
      <c r="G12" s="11"/>
    </row>
    <row r="13" spans="1:7" ht="20.100000000000001" customHeight="1" x14ac:dyDescent="0.25">
      <c r="A13" s="11" t="s">
        <v>1810</v>
      </c>
      <c r="B13" s="11" t="s">
        <v>145</v>
      </c>
      <c r="C13" s="11" t="s">
        <v>1807</v>
      </c>
      <c r="D13" s="211"/>
      <c r="E13" s="211">
        <v>600</v>
      </c>
      <c r="F13" s="467">
        <f>9900+17500+40000+13600+1200+4100+35200</f>
        <v>121500</v>
      </c>
      <c r="G13" s="11"/>
    </row>
    <row r="14" spans="1:7" ht="20.100000000000001" customHeight="1" x14ac:dyDescent="0.25">
      <c r="A14" s="11" t="s">
        <v>1810</v>
      </c>
      <c r="B14" s="11" t="s">
        <v>145</v>
      </c>
      <c r="C14" s="11" t="s">
        <v>1807</v>
      </c>
      <c r="D14" s="211"/>
      <c r="E14" s="211">
        <v>4000</v>
      </c>
      <c r="F14" s="469"/>
      <c r="G14" s="11"/>
    </row>
    <row r="15" spans="1:7" ht="20.100000000000001" customHeight="1" x14ac:dyDescent="0.25">
      <c r="A15" s="11" t="s">
        <v>260</v>
      </c>
      <c r="B15" s="11"/>
      <c r="C15" s="11" t="s">
        <v>677</v>
      </c>
      <c r="D15" s="211"/>
      <c r="E15" s="211">
        <v>10</v>
      </c>
      <c r="F15" s="467">
        <v>36400</v>
      </c>
      <c r="G15" s="11"/>
    </row>
    <row r="16" spans="1:7" ht="20.100000000000001" customHeight="1" x14ac:dyDescent="0.25">
      <c r="A16" s="11" t="s">
        <v>260</v>
      </c>
      <c r="B16" s="11"/>
      <c r="C16" s="11" t="s">
        <v>677</v>
      </c>
      <c r="D16" s="211"/>
      <c r="E16" s="211">
        <v>960</v>
      </c>
      <c r="F16" s="469"/>
      <c r="G16" s="11"/>
    </row>
    <row r="17" spans="1:7" ht="20.100000000000001" customHeight="1" x14ac:dyDescent="0.25">
      <c r="A17" s="11" t="s">
        <v>1811</v>
      </c>
      <c r="B17" s="11"/>
      <c r="C17" s="11" t="s">
        <v>1812</v>
      </c>
      <c r="D17" s="211"/>
      <c r="E17" s="211">
        <v>18</v>
      </c>
      <c r="F17" s="467">
        <v>79620</v>
      </c>
      <c r="G17" s="11"/>
    </row>
    <row r="18" spans="1:7" ht="20.100000000000001" customHeight="1" x14ac:dyDescent="0.25">
      <c r="A18" s="11" t="s">
        <v>1811</v>
      </c>
      <c r="B18" s="11"/>
      <c r="C18" s="11" t="s">
        <v>1812</v>
      </c>
      <c r="D18" s="211"/>
      <c r="E18" s="211">
        <v>1700</v>
      </c>
      <c r="F18" s="469"/>
      <c r="G18" s="11"/>
    </row>
    <row r="19" spans="1:7" ht="20.100000000000001" customHeight="1" x14ac:dyDescent="0.25">
      <c r="A19" s="11" t="s">
        <v>554</v>
      </c>
      <c r="B19" s="11" t="s">
        <v>1809</v>
      </c>
      <c r="C19" s="11" t="s">
        <v>1807</v>
      </c>
      <c r="D19" s="211"/>
      <c r="E19" s="211">
        <v>90</v>
      </c>
      <c r="F19" s="467">
        <f>433574.5+81811.41</f>
        <v>515385.91000000003</v>
      </c>
      <c r="G19" s="11"/>
    </row>
    <row r="20" spans="1:7" ht="20.100000000000001" customHeight="1" x14ac:dyDescent="0.25">
      <c r="A20" s="11" t="s">
        <v>554</v>
      </c>
      <c r="B20" s="11" t="s">
        <v>1809</v>
      </c>
      <c r="C20" s="11" t="s">
        <v>1807</v>
      </c>
      <c r="D20" s="211"/>
      <c r="E20" s="211">
        <v>420</v>
      </c>
      <c r="F20" s="468"/>
      <c r="G20" s="11"/>
    </row>
    <row r="21" spans="1:7" ht="20.100000000000001" customHeight="1" x14ac:dyDescent="0.25">
      <c r="A21" s="11" t="s">
        <v>1813</v>
      </c>
      <c r="B21" s="11" t="s">
        <v>252</v>
      </c>
      <c r="C21" s="11" t="s">
        <v>1814</v>
      </c>
      <c r="D21" s="211"/>
      <c r="E21" s="211">
        <v>300</v>
      </c>
      <c r="F21" s="468"/>
      <c r="G21" s="11"/>
    </row>
    <row r="22" spans="1:7" ht="20.100000000000001" customHeight="1" x14ac:dyDescent="0.25">
      <c r="A22" s="11" t="s">
        <v>1813</v>
      </c>
      <c r="B22" s="11" t="s">
        <v>252</v>
      </c>
      <c r="C22" s="11" t="s">
        <v>1814</v>
      </c>
      <c r="D22" s="211"/>
      <c r="E22" s="211">
        <v>500</v>
      </c>
      <c r="F22" s="468"/>
      <c r="G22" s="11"/>
    </row>
    <row r="23" spans="1:7" ht="20.100000000000001" customHeight="1" x14ac:dyDescent="0.25">
      <c r="A23" s="11" t="s">
        <v>1815</v>
      </c>
      <c r="B23" s="11" t="s">
        <v>1816</v>
      </c>
      <c r="C23" s="11" t="s">
        <v>1814</v>
      </c>
      <c r="D23" s="212"/>
      <c r="E23" s="212">
        <v>4000</v>
      </c>
      <c r="F23" s="468"/>
      <c r="G23" s="11"/>
    </row>
    <row r="24" spans="1:7" ht="20.100000000000001" customHeight="1" x14ac:dyDescent="0.25">
      <c r="A24" s="11" t="s">
        <v>1815</v>
      </c>
      <c r="B24" s="11" t="s">
        <v>1816</v>
      </c>
      <c r="C24" s="11" t="s">
        <v>1814</v>
      </c>
      <c r="D24" s="212"/>
      <c r="E24" s="212">
        <v>6500</v>
      </c>
      <c r="F24" s="469"/>
      <c r="G24" s="11"/>
    </row>
    <row r="25" spans="1:7" ht="20.100000000000001" customHeight="1" x14ac:dyDescent="0.25">
      <c r="A25" s="11" t="s">
        <v>1173</v>
      </c>
      <c r="B25" s="11" t="s">
        <v>252</v>
      </c>
      <c r="C25" s="11" t="s">
        <v>1812</v>
      </c>
      <c r="D25" s="212"/>
      <c r="E25" s="212">
        <v>1.6</v>
      </c>
      <c r="F25" s="467">
        <v>110560</v>
      </c>
      <c r="G25" s="11"/>
    </row>
    <row r="26" spans="1:7" ht="20.100000000000001" customHeight="1" x14ac:dyDescent="0.25">
      <c r="A26" s="11" t="s">
        <v>1173</v>
      </c>
      <c r="B26" s="11" t="s">
        <v>252</v>
      </c>
      <c r="C26" s="11" t="s">
        <v>1812</v>
      </c>
      <c r="D26" s="212"/>
      <c r="E26" s="212">
        <v>500</v>
      </c>
      <c r="F26" s="469"/>
      <c r="G26" s="11"/>
    </row>
    <row r="27" spans="1:7" ht="20.100000000000001" customHeight="1" x14ac:dyDescent="0.25">
      <c r="A27" s="11" t="s">
        <v>264</v>
      </c>
      <c r="B27" s="11" t="s">
        <v>252</v>
      </c>
      <c r="C27" s="11" t="s">
        <v>1817</v>
      </c>
      <c r="D27" s="212"/>
      <c r="E27" s="212">
        <v>120</v>
      </c>
      <c r="F27" s="467">
        <f>2200+10000</f>
        <v>12200</v>
      </c>
      <c r="G27" s="11"/>
    </row>
    <row r="28" spans="1:7" ht="20.100000000000001" customHeight="1" x14ac:dyDescent="0.25">
      <c r="A28" s="11" t="s">
        <v>264</v>
      </c>
      <c r="B28" s="11" t="s">
        <v>252</v>
      </c>
      <c r="C28" s="11" t="s">
        <v>1817</v>
      </c>
      <c r="D28" s="212"/>
      <c r="E28" s="212">
        <v>240</v>
      </c>
      <c r="F28" s="469"/>
      <c r="G28" s="11"/>
    </row>
    <row r="29" spans="1:7" ht="20.100000000000001" customHeight="1" x14ac:dyDescent="0.25">
      <c r="A29" s="11" t="s">
        <v>155</v>
      </c>
      <c r="B29" s="11" t="s">
        <v>1818</v>
      </c>
      <c r="C29" s="11" t="s">
        <v>1807</v>
      </c>
      <c r="D29" s="212"/>
      <c r="E29" s="212">
        <v>350</v>
      </c>
      <c r="F29" s="20">
        <v>253960</v>
      </c>
      <c r="G29" s="11"/>
    </row>
    <row r="30" spans="1:7" ht="20.100000000000001" customHeight="1" x14ac:dyDescent="0.25">
      <c r="A30" s="11" t="s">
        <v>1819</v>
      </c>
      <c r="B30" s="11" t="s">
        <v>1816</v>
      </c>
      <c r="C30" s="11" t="s">
        <v>1820</v>
      </c>
      <c r="D30" s="212"/>
      <c r="E30" s="212">
        <v>85</v>
      </c>
      <c r="F30" s="467">
        <v>3763838.13</v>
      </c>
      <c r="G30" s="11"/>
    </row>
    <row r="31" spans="1:7" ht="20.100000000000001" customHeight="1" x14ac:dyDescent="0.25">
      <c r="A31" s="11" t="s">
        <v>1819</v>
      </c>
      <c r="B31" s="11" t="s">
        <v>1816</v>
      </c>
      <c r="C31" s="11" t="s">
        <v>1820</v>
      </c>
      <c r="D31" s="212"/>
      <c r="E31" s="212">
        <v>305</v>
      </c>
      <c r="F31" s="469"/>
      <c r="G31" s="11"/>
    </row>
    <row r="32" spans="1:7" ht="20.100000000000001" customHeight="1" x14ac:dyDescent="0.25">
      <c r="A32" s="11" t="s">
        <v>1185</v>
      </c>
      <c r="B32" s="11" t="s">
        <v>1821</v>
      </c>
      <c r="C32" s="11" t="s">
        <v>1822</v>
      </c>
      <c r="D32" s="212"/>
      <c r="E32" s="11"/>
      <c r="F32" s="20">
        <f>106138.25+2283887.76</f>
        <v>2390026.0099999998</v>
      </c>
      <c r="G32" s="11"/>
    </row>
    <row r="33" spans="1:7" ht="20.100000000000001" customHeight="1" x14ac:dyDescent="0.25">
      <c r="A33" s="11" t="s">
        <v>1823</v>
      </c>
      <c r="B33" s="11" t="s">
        <v>1809</v>
      </c>
      <c r="C33" s="11" t="s">
        <v>1824</v>
      </c>
      <c r="D33" s="214">
        <v>2E-3</v>
      </c>
      <c r="E33" s="11"/>
      <c r="F33" s="467">
        <v>89379.18</v>
      </c>
      <c r="G33" s="11"/>
    </row>
    <row r="34" spans="1:7" ht="20.100000000000001" customHeight="1" x14ac:dyDescent="0.25">
      <c r="A34" s="11" t="s">
        <v>1823</v>
      </c>
      <c r="B34" s="11" t="s">
        <v>1809</v>
      </c>
      <c r="C34" s="11" t="s">
        <v>1824</v>
      </c>
      <c r="D34" s="213">
        <v>0.04</v>
      </c>
      <c r="E34" s="11"/>
      <c r="F34" s="469"/>
      <c r="G34" s="11"/>
    </row>
    <row r="35" spans="1:7" ht="20.100000000000001" customHeight="1" x14ac:dyDescent="0.25">
      <c r="A35" s="11" t="s">
        <v>1825</v>
      </c>
      <c r="B35" s="11" t="s">
        <v>1809</v>
      </c>
      <c r="C35" s="11" t="s">
        <v>1814</v>
      </c>
      <c r="D35" s="212"/>
      <c r="E35" s="212">
        <v>200</v>
      </c>
      <c r="F35" s="467">
        <v>95095.58</v>
      </c>
      <c r="G35" s="11"/>
    </row>
    <row r="36" spans="1:7" ht="20.100000000000001" customHeight="1" x14ac:dyDescent="0.25">
      <c r="A36" s="11" t="s">
        <v>1825</v>
      </c>
      <c r="B36" s="11" t="s">
        <v>1809</v>
      </c>
      <c r="C36" s="11" t="s">
        <v>1814</v>
      </c>
      <c r="D36" s="212"/>
      <c r="E36" s="212">
        <v>320</v>
      </c>
      <c r="F36" s="468"/>
      <c r="G36" s="11"/>
    </row>
    <row r="37" spans="1:7" ht="20.100000000000001" customHeight="1" x14ac:dyDescent="0.25">
      <c r="A37" s="11" t="s">
        <v>1826</v>
      </c>
      <c r="B37" s="11" t="s">
        <v>1809</v>
      </c>
      <c r="C37" s="11" t="s">
        <v>1814</v>
      </c>
      <c r="D37" s="212"/>
      <c r="E37" s="212">
        <v>36</v>
      </c>
      <c r="F37" s="468"/>
      <c r="G37" s="11"/>
    </row>
    <row r="38" spans="1:7" ht="20.100000000000001" customHeight="1" x14ac:dyDescent="0.25">
      <c r="A38" s="11" t="s">
        <v>1826</v>
      </c>
      <c r="B38" s="11" t="s">
        <v>1809</v>
      </c>
      <c r="C38" s="11" t="s">
        <v>1814</v>
      </c>
      <c r="D38" s="212"/>
      <c r="E38" s="212">
        <v>720</v>
      </c>
      <c r="F38" s="469"/>
      <c r="G38" s="11"/>
    </row>
    <row r="39" spans="1:7" ht="20.100000000000001" customHeight="1" x14ac:dyDescent="0.25">
      <c r="A39" s="11" t="s">
        <v>1827</v>
      </c>
      <c r="B39" s="11" t="s">
        <v>1809</v>
      </c>
      <c r="C39" s="11" t="s">
        <v>1814</v>
      </c>
      <c r="D39" s="212"/>
      <c r="E39" s="212">
        <v>1320</v>
      </c>
      <c r="F39" s="467">
        <f>2658058.53+390385.25</f>
        <v>3048443.78</v>
      </c>
      <c r="G39" s="11"/>
    </row>
    <row r="40" spans="1:7" ht="20.100000000000001" customHeight="1" x14ac:dyDescent="0.25">
      <c r="A40" s="11" t="s">
        <v>1828</v>
      </c>
      <c r="B40" s="11" t="s">
        <v>1809</v>
      </c>
      <c r="C40" s="11" t="s">
        <v>1814</v>
      </c>
      <c r="D40" s="212"/>
      <c r="E40" s="212">
        <v>940</v>
      </c>
      <c r="F40" s="468"/>
      <c r="G40" s="11"/>
    </row>
    <row r="41" spans="1:7" ht="20.100000000000001" customHeight="1" x14ac:dyDescent="0.25">
      <c r="A41" s="11" t="s">
        <v>1829</v>
      </c>
      <c r="B41" s="11" t="s">
        <v>1264</v>
      </c>
      <c r="C41" s="11" t="s">
        <v>1814</v>
      </c>
      <c r="D41" s="212"/>
      <c r="E41" s="212">
        <v>95</v>
      </c>
      <c r="F41" s="468"/>
      <c r="G41" s="11"/>
    </row>
    <row r="42" spans="1:7" ht="20.100000000000001" customHeight="1" x14ac:dyDescent="0.25">
      <c r="A42" s="11" t="s">
        <v>1830</v>
      </c>
      <c r="B42" s="11" t="s">
        <v>1264</v>
      </c>
      <c r="C42" s="11" t="s">
        <v>234</v>
      </c>
      <c r="D42" s="212"/>
      <c r="E42" s="212">
        <v>6</v>
      </c>
      <c r="F42" s="468"/>
      <c r="G42" s="11"/>
    </row>
    <row r="43" spans="1:7" ht="20.100000000000001" customHeight="1" x14ac:dyDescent="0.25">
      <c r="A43" s="11" t="s">
        <v>1830</v>
      </c>
      <c r="B43" s="11" t="s">
        <v>1264</v>
      </c>
      <c r="C43" s="11" t="s">
        <v>234</v>
      </c>
      <c r="D43" s="212"/>
      <c r="E43" s="212">
        <v>18</v>
      </c>
      <c r="F43" s="468"/>
      <c r="G43" s="11"/>
    </row>
    <row r="44" spans="1:7" ht="20.100000000000001" customHeight="1" x14ac:dyDescent="0.25">
      <c r="A44" s="11" t="s">
        <v>1831</v>
      </c>
      <c r="B44" s="11" t="s">
        <v>1809</v>
      </c>
      <c r="C44" s="11" t="s">
        <v>1807</v>
      </c>
      <c r="D44" s="212"/>
      <c r="E44" s="212">
        <v>500</v>
      </c>
      <c r="F44" s="468"/>
      <c r="G44" s="11"/>
    </row>
    <row r="45" spans="1:7" ht="20.100000000000001" customHeight="1" x14ac:dyDescent="0.25">
      <c r="A45" s="11" t="s">
        <v>1832</v>
      </c>
      <c r="B45" s="11" t="s">
        <v>202</v>
      </c>
      <c r="C45" s="11" t="s">
        <v>234</v>
      </c>
      <c r="D45" s="212"/>
      <c r="E45" s="212">
        <v>200</v>
      </c>
      <c r="F45" s="468"/>
      <c r="G45" s="11"/>
    </row>
    <row r="46" spans="1:7" ht="20.100000000000001" customHeight="1" x14ac:dyDescent="0.25">
      <c r="A46" s="11" t="s">
        <v>1832</v>
      </c>
      <c r="B46" s="11" t="s">
        <v>202</v>
      </c>
      <c r="C46" s="11" t="s">
        <v>234</v>
      </c>
      <c r="D46" s="212"/>
      <c r="E46" s="212">
        <v>300</v>
      </c>
      <c r="F46" s="469"/>
      <c r="G46" s="11"/>
    </row>
    <row r="47" spans="1:7" ht="20.100000000000001" customHeight="1" x14ac:dyDescent="0.25">
      <c r="A47" s="11" t="s">
        <v>1833</v>
      </c>
      <c r="B47" s="11" t="s">
        <v>1809</v>
      </c>
      <c r="C47" s="11" t="s">
        <v>1834</v>
      </c>
      <c r="D47" s="212"/>
      <c r="E47" s="212">
        <v>200</v>
      </c>
      <c r="F47" s="467">
        <f>729026.61+500</f>
        <v>729526.61</v>
      </c>
      <c r="G47" s="11"/>
    </row>
    <row r="48" spans="1:7" ht="20.100000000000001" customHeight="1" x14ac:dyDescent="0.25">
      <c r="A48" s="11" t="s">
        <v>1833</v>
      </c>
      <c r="B48" s="11" t="s">
        <v>1809</v>
      </c>
      <c r="C48" s="11" t="s">
        <v>1834</v>
      </c>
      <c r="D48" s="212"/>
      <c r="E48" s="212">
        <v>2050</v>
      </c>
      <c r="F48" s="469"/>
      <c r="G48" s="11"/>
    </row>
    <row r="49" spans="1:7" ht="20.100000000000001" customHeight="1" x14ac:dyDescent="0.25">
      <c r="A49" s="11" t="s">
        <v>1835</v>
      </c>
      <c r="B49" s="11" t="s">
        <v>1809</v>
      </c>
      <c r="C49" s="11" t="s">
        <v>1807</v>
      </c>
      <c r="D49" s="212"/>
      <c r="E49" s="212">
        <v>430</v>
      </c>
      <c r="F49" s="20">
        <v>673810</v>
      </c>
      <c r="G49" s="11"/>
    </row>
    <row r="50" spans="1:7" ht="20.100000000000001" customHeight="1" x14ac:dyDescent="0.25">
      <c r="A50" s="11" t="s">
        <v>1836</v>
      </c>
      <c r="B50" s="11" t="s">
        <v>1809</v>
      </c>
      <c r="C50" s="11" t="s">
        <v>1807</v>
      </c>
      <c r="D50" s="212"/>
      <c r="E50" s="212">
        <v>400</v>
      </c>
      <c r="F50" s="467">
        <v>1200</v>
      </c>
      <c r="G50" s="11"/>
    </row>
    <row r="51" spans="1:7" ht="20.100000000000001" customHeight="1" x14ac:dyDescent="0.25">
      <c r="A51" s="11" t="s">
        <v>1837</v>
      </c>
      <c r="B51" s="11" t="s">
        <v>1383</v>
      </c>
      <c r="C51" s="11" t="s">
        <v>1807</v>
      </c>
      <c r="D51" s="212"/>
      <c r="E51" s="212">
        <v>80</v>
      </c>
      <c r="F51" s="469"/>
      <c r="G51" s="11"/>
    </row>
    <row r="52" spans="1:7" ht="16.5" x14ac:dyDescent="0.25">
      <c r="B52" s="117"/>
      <c r="C52" s="117"/>
      <c r="D52" s="215"/>
      <c r="E52" s="117"/>
      <c r="F52" s="117"/>
      <c r="G52" s="117"/>
    </row>
    <row r="53" spans="1:7" x14ac:dyDescent="0.25">
      <c r="A53" s="13" t="s">
        <v>6</v>
      </c>
    </row>
  </sheetData>
  <mergeCells count="14">
    <mergeCell ref="F39:F46"/>
    <mergeCell ref="F47:F48"/>
    <mergeCell ref="F50:F51"/>
    <mergeCell ref="F33:F34"/>
    <mergeCell ref="F9:F10"/>
    <mergeCell ref="F11:F12"/>
    <mergeCell ref="F13:F14"/>
    <mergeCell ref="F15:F16"/>
    <mergeCell ref="F35:F38"/>
    <mergeCell ref="F17:F18"/>
    <mergeCell ref="F19:F24"/>
    <mergeCell ref="F25:F26"/>
    <mergeCell ref="F27:F28"/>
    <mergeCell ref="F30:F31"/>
  </mergeCells>
  <printOptions horizontalCentered="1" verticalCentered="1"/>
  <pageMargins left="0" right="0" top="0" bottom="0" header="0" footer="0"/>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2"/>
  <sheetViews>
    <sheetView showGridLines="0" zoomScale="95" zoomScaleNormal="95" workbookViewId="0">
      <selection activeCell="D8" sqref="D8:E8"/>
    </sheetView>
  </sheetViews>
  <sheetFormatPr baseColWidth="10" defaultRowHeight="15" x14ac:dyDescent="0.25"/>
  <cols>
    <col min="1" max="1" width="51.85546875" style="2" customWidth="1"/>
    <col min="2" max="3" width="18.42578125" style="2" customWidth="1"/>
    <col min="4" max="5" width="14.42578125" style="2" customWidth="1"/>
    <col min="6" max="6" width="21" style="2" customWidth="1"/>
    <col min="7" max="7" width="39.85546875" style="2" customWidth="1"/>
    <col min="8" max="16384" width="11.42578125" style="2"/>
  </cols>
  <sheetData>
    <row r="2" spans="1:7" x14ac:dyDescent="0.25">
      <c r="A2" s="6" t="s">
        <v>1639</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0.100000000000001" customHeight="1" x14ac:dyDescent="0.25">
      <c r="A7" s="11" t="s">
        <v>1632</v>
      </c>
      <c r="B7" s="11" t="s">
        <v>28</v>
      </c>
      <c r="C7" s="11" t="s">
        <v>897</v>
      </c>
      <c r="D7" s="78">
        <v>0.5</v>
      </c>
      <c r="E7" s="84" t="s">
        <v>1633</v>
      </c>
      <c r="F7" s="20">
        <v>1423689.51</v>
      </c>
      <c r="G7" s="11" t="s">
        <v>1666</v>
      </c>
    </row>
    <row r="8" spans="1:7" ht="20.100000000000001" customHeight="1" x14ac:dyDescent="0.25">
      <c r="A8" s="11" t="s">
        <v>9</v>
      </c>
      <c r="B8" s="11" t="s">
        <v>10</v>
      </c>
      <c r="C8" s="11" t="s">
        <v>1621</v>
      </c>
      <c r="D8" s="78" t="s">
        <v>1634</v>
      </c>
      <c r="E8" s="78" t="s">
        <v>1634</v>
      </c>
      <c r="F8" s="20">
        <v>470181.83</v>
      </c>
      <c r="G8" s="11"/>
    </row>
    <row r="9" spans="1:7" ht="20.100000000000001" customHeight="1" x14ac:dyDescent="0.25">
      <c r="A9" s="11" t="s">
        <v>1635</v>
      </c>
      <c r="B9" s="11" t="s">
        <v>1636</v>
      </c>
      <c r="C9" s="11" t="s">
        <v>1637</v>
      </c>
      <c r="D9" s="78">
        <v>0.1</v>
      </c>
      <c r="E9" s="78"/>
      <c r="F9" s="20">
        <v>188475.44</v>
      </c>
      <c r="G9" s="11"/>
    </row>
    <row r="10" spans="1:7" ht="20.100000000000001" customHeight="1" x14ac:dyDescent="0.25">
      <c r="A10" s="11" t="s">
        <v>1638</v>
      </c>
      <c r="B10" s="11" t="s">
        <v>28</v>
      </c>
      <c r="C10" s="11" t="s">
        <v>1637</v>
      </c>
      <c r="D10" s="84"/>
      <c r="E10" s="84"/>
      <c r="F10" s="20">
        <v>107506.29</v>
      </c>
      <c r="G10" s="11"/>
    </row>
    <row r="11" spans="1:7" ht="17.25" customHeight="1" x14ac:dyDescent="0.25">
      <c r="A11" s="170"/>
      <c r="B11" s="170"/>
      <c r="C11" s="195"/>
      <c r="D11" s="195"/>
      <c r="E11" s="195"/>
      <c r="F11" s="194"/>
      <c r="G11" s="170"/>
    </row>
    <row r="12" spans="1:7" x14ac:dyDescent="0.25">
      <c r="A12" s="13" t="s">
        <v>6</v>
      </c>
    </row>
  </sheetData>
  <pageMargins left="0.70866141732283472" right="0.70866141732283472" top="0.74803149606299213" bottom="0.74803149606299213" header="0.31496062992125984" footer="0.31496062992125984"/>
  <pageSetup paperSize="9" scale="73"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topLeftCell="A16" zoomScale="95" zoomScaleNormal="95" workbookViewId="0">
      <selection activeCell="F26" sqref="F26"/>
    </sheetView>
  </sheetViews>
  <sheetFormatPr baseColWidth="10" defaultRowHeight="15" x14ac:dyDescent="0.25"/>
  <cols>
    <col min="1" max="1" width="88.42578125" style="2" customWidth="1"/>
    <col min="2" max="2" width="26.28515625" style="2" customWidth="1"/>
    <col min="3" max="3" width="21.5703125" style="2" customWidth="1"/>
    <col min="4" max="4" width="36.28515625" style="2" customWidth="1"/>
    <col min="5" max="5" width="13.85546875" style="2" customWidth="1"/>
    <col min="6" max="6" width="17.5703125" style="2" customWidth="1"/>
    <col min="7" max="7" width="41.7109375" style="2" customWidth="1"/>
    <col min="8" max="16384" width="11.42578125" style="2"/>
  </cols>
  <sheetData>
    <row r="1" spans="1:7" x14ac:dyDescent="0.25">
      <c r="G1" s="4" t="s">
        <v>1</v>
      </c>
    </row>
    <row r="2" spans="1:7" x14ac:dyDescent="0.25">
      <c r="A2" s="6" t="s">
        <v>1747</v>
      </c>
      <c r="G2" s="4"/>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1.95" customHeight="1" x14ac:dyDescent="0.25">
      <c r="A7" s="26" t="s">
        <v>1735</v>
      </c>
      <c r="B7" s="26" t="s">
        <v>2855</v>
      </c>
      <c r="C7" s="26" t="s">
        <v>2856</v>
      </c>
      <c r="D7" s="45" t="s">
        <v>2857</v>
      </c>
      <c r="E7" s="45"/>
      <c r="F7" s="39"/>
      <c r="G7" s="26"/>
    </row>
    <row r="8" spans="1:7" ht="21.95" customHeight="1" x14ac:dyDescent="0.25">
      <c r="A8" s="26" t="s">
        <v>93</v>
      </c>
      <c r="B8" s="26" t="s">
        <v>90</v>
      </c>
      <c r="C8" s="26" t="s">
        <v>2856</v>
      </c>
      <c r="D8" s="45" t="s">
        <v>2858</v>
      </c>
      <c r="E8" s="45" t="s">
        <v>985</v>
      </c>
      <c r="F8" s="39">
        <v>2817484.12</v>
      </c>
      <c r="G8" s="26"/>
    </row>
    <row r="9" spans="1:7" ht="21.95" customHeight="1" x14ac:dyDescent="0.25">
      <c r="A9" s="26" t="s">
        <v>1736</v>
      </c>
      <c r="B9" s="26" t="s">
        <v>90</v>
      </c>
      <c r="C9" s="26" t="s">
        <v>2856</v>
      </c>
      <c r="D9" s="45" t="s">
        <v>2859</v>
      </c>
      <c r="E9" s="74" t="s">
        <v>985</v>
      </c>
      <c r="F9" s="39">
        <v>0</v>
      </c>
      <c r="G9" s="26"/>
    </row>
    <row r="10" spans="1:7" ht="21.95" customHeight="1" x14ac:dyDescent="0.25">
      <c r="A10" s="26" t="s">
        <v>1737</v>
      </c>
      <c r="B10" s="26" t="s">
        <v>1738</v>
      </c>
      <c r="C10" s="26" t="s">
        <v>2856</v>
      </c>
      <c r="D10" s="45" t="s">
        <v>2860</v>
      </c>
      <c r="E10" s="45" t="s">
        <v>985</v>
      </c>
      <c r="F10" s="39">
        <v>171101.68</v>
      </c>
      <c r="G10" s="26"/>
    </row>
    <row r="11" spans="1:7" ht="21.95" customHeight="1" x14ac:dyDescent="0.25">
      <c r="A11" s="26" t="s">
        <v>1739</v>
      </c>
      <c r="B11" s="26" t="s">
        <v>48</v>
      </c>
      <c r="C11" s="26" t="s">
        <v>2861</v>
      </c>
      <c r="D11" s="45" t="s">
        <v>2862</v>
      </c>
      <c r="E11" s="45" t="s">
        <v>985</v>
      </c>
      <c r="F11" s="39">
        <v>61720.13</v>
      </c>
      <c r="G11" s="26"/>
    </row>
    <row r="12" spans="1:7" ht="21.95" customHeight="1" x14ac:dyDescent="0.25">
      <c r="A12" s="26" t="s">
        <v>1740</v>
      </c>
      <c r="B12" s="26" t="s">
        <v>28</v>
      </c>
      <c r="C12" s="26" t="s">
        <v>2861</v>
      </c>
      <c r="D12" s="45" t="s">
        <v>2863</v>
      </c>
      <c r="E12" s="45"/>
      <c r="F12" s="39">
        <v>171101.98</v>
      </c>
      <c r="G12" s="26"/>
    </row>
    <row r="13" spans="1:7" ht="21.95" customHeight="1" x14ac:dyDescent="0.25">
      <c r="A13" s="26" t="s">
        <v>2864</v>
      </c>
      <c r="B13" s="26" t="s">
        <v>1738</v>
      </c>
      <c r="C13" s="26" t="s">
        <v>2856</v>
      </c>
      <c r="D13" s="45" t="s">
        <v>2865</v>
      </c>
      <c r="E13" s="74"/>
      <c r="F13" s="39">
        <v>3109549.51</v>
      </c>
      <c r="G13" s="26" t="s">
        <v>2866</v>
      </c>
    </row>
    <row r="14" spans="1:7" ht="21.95" customHeight="1" x14ac:dyDescent="0.25">
      <c r="A14" s="26" t="s">
        <v>1741</v>
      </c>
      <c r="B14" s="26" t="s">
        <v>1738</v>
      </c>
      <c r="C14" s="26" t="s">
        <v>2856</v>
      </c>
      <c r="D14" s="45"/>
      <c r="E14" s="45" t="s">
        <v>985</v>
      </c>
      <c r="F14" s="39">
        <v>4261260.8899999997</v>
      </c>
      <c r="G14" s="26" t="s">
        <v>2867</v>
      </c>
    </row>
    <row r="15" spans="1:7" ht="21.95" customHeight="1" x14ac:dyDescent="0.25">
      <c r="A15" s="26" t="s">
        <v>107</v>
      </c>
      <c r="B15" s="26" t="s">
        <v>1738</v>
      </c>
      <c r="C15" s="26" t="s">
        <v>2861</v>
      </c>
      <c r="D15" s="45" t="s">
        <v>2868</v>
      </c>
      <c r="E15" s="74"/>
      <c r="F15" s="39">
        <v>563112.34</v>
      </c>
      <c r="G15" s="26" t="s">
        <v>2869</v>
      </c>
    </row>
    <row r="16" spans="1:7" ht="21.95" customHeight="1" x14ac:dyDescent="0.25">
      <c r="A16" s="26" t="s">
        <v>1742</v>
      </c>
      <c r="B16" s="26" t="s">
        <v>28</v>
      </c>
      <c r="C16" s="26" t="s">
        <v>2856</v>
      </c>
      <c r="D16" s="45" t="s">
        <v>2870</v>
      </c>
      <c r="E16" s="45"/>
      <c r="F16" s="39">
        <v>898784.34</v>
      </c>
      <c r="G16" s="26" t="s">
        <v>2871</v>
      </c>
    </row>
    <row r="17" spans="1:7" ht="21.95" customHeight="1" x14ac:dyDescent="0.25">
      <c r="A17" s="26" t="s">
        <v>1743</v>
      </c>
      <c r="B17" s="26" t="s">
        <v>28</v>
      </c>
      <c r="C17" s="26" t="s">
        <v>2856</v>
      </c>
      <c r="D17" s="45" t="s">
        <v>2872</v>
      </c>
      <c r="E17" s="45"/>
      <c r="F17" s="39">
        <v>9305161.8699999992</v>
      </c>
      <c r="G17" s="26"/>
    </row>
    <row r="18" spans="1:7" ht="21.95" customHeight="1" x14ac:dyDescent="0.25">
      <c r="A18" s="26" t="s">
        <v>178</v>
      </c>
      <c r="B18" s="26" t="s">
        <v>90</v>
      </c>
      <c r="C18" s="26" t="s">
        <v>2856</v>
      </c>
      <c r="D18" s="45" t="s">
        <v>2873</v>
      </c>
      <c r="E18" s="45" t="s">
        <v>985</v>
      </c>
      <c r="F18" s="39">
        <v>48220.33</v>
      </c>
      <c r="G18" s="26"/>
    </row>
    <row r="19" spans="1:7" ht="21.95" customHeight="1" x14ac:dyDescent="0.25">
      <c r="A19" s="26" t="s">
        <v>9</v>
      </c>
      <c r="B19" s="26" t="s">
        <v>1136</v>
      </c>
      <c r="C19" s="26" t="s">
        <v>2856</v>
      </c>
      <c r="D19" s="45" t="s">
        <v>2874</v>
      </c>
      <c r="E19" s="45"/>
      <c r="F19" s="39">
        <v>17568998.190000001</v>
      </c>
      <c r="G19" s="146"/>
    </row>
    <row r="20" spans="1:7" ht="21.95" customHeight="1" x14ac:dyDescent="0.25">
      <c r="A20" s="26" t="s">
        <v>2875</v>
      </c>
      <c r="B20" s="26" t="s">
        <v>1136</v>
      </c>
      <c r="C20" s="26" t="s">
        <v>2856</v>
      </c>
      <c r="D20" s="45" t="s">
        <v>2874</v>
      </c>
      <c r="E20" s="45"/>
      <c r="F20" s="39">
        <v>27516888.530000001</v>
      </c>
      <c r="G20" s="26"/>
    </row>
    <row r="21" spans="1:7" ht="21.95" customHeight="1" x14ac:dyDescent="0.25">
      <c r="A21" s="26" t="s">
        <v>2876</v>
      </c>
      <c r="B21" s="26" t="s">
        <v>28</v>
      </c>
      <c r="C21" s="26" t="s">
        <v>897</v>
      </c>
      <c r="D21" s="45" t="s">
        <v>2877</v>
      </c>
      <c r="E21" s="45"/>
      <c r="F21" s="39">
        <v>63192163.530000001</v>
      </c>
      <c r="G21" s="26"/>
    </row>
    <row r="22" spans="1:7" ht="21.95" customHeight="1" x14ac:dyDescent="0.25">
      <c r="A22" s="26" t="s">
        <v>1744</v>
      </c>
      <c r="B22" s="26" t="s">
        <v>1738</v>
      </c>
      <c r="C22" s="26" t="s">
        <v>2861</v>
      </c>
      <c r="D22" s="45" t="s">
        <v>2878</v>
      </c>
      <c r="E22" s="45"/>
      <c r="F22" s="39">
        <v>2542586.34</v>
      </c>
      <c r="G22" s="26"/>
    </row>
    <row r="23" spans="1:7" ht="21.95" customHeight="1" x14ac:dyDescent="0.25">
      <c r="A23" s="26" t="s">
        <v>2879</v>
      </c>
      <c r="B23" s="26" t="s">
        <v>1738</v>
      </c>
      <c r="C23" s="26" t="s">
        <v>2861</v>
      </c>
      <c r="D23" s="45" t="s">
        <v>2880</v>
      </c>
      <c r="E23" s="45" t="s">
        <v>985</v>
      </c>
      <c r="F23" s="39">
        <v>271484.15000000002</v>
      </c>
      <c r="G23" s="26"/>
    </row>
    <row r="24" spans="1:7" ht="21.95" customHeight="1" x14ac:dyDescent="0.25">
      <c r="A24" s="26" t="s">
        <v>1745</v>
      </c>
      <c r="B24" s="26" t="s">
        <v>28</v>
      </c>
      <c r="C24" s="26" t="s">
        <v>2861</v>
      </c>
      <c r="D24" s="45" t="s">
        <v>2881</v>
      </c>
      <c r="E24" s="45" t="s">
        <v>985</v>
      </c>
      <c r="F24" s="39">
        <v>132339.37</v>
      </c>
      <c r="G24" s="146"/>
    </row>
    <row r="25" spans="1:7" ht="21.95" customHeight="1" x14ac:dyDescent="0.25">
      <c r="A25" s="26" t="s">
        <v>1707</v>
      </c>
      <c r="B25" s="26" t="s">
        <v>1738</v>
      </c>
      <c r="C25" s="26" t="s">
        <v>2856</v>
      </c>
      <c r="D25" s="45" t="s">
        <v>2882</v>
      </c>
      <c r="E25" s="45" t="s">
        <v>985</v>
      </c>
      <c r="F25" s="39">
        <v>2123247.27</v>
      </c>
      <c r="G25" s="452"/>
    </row>
    <row r="26" spans="1:7" ht="21.95" customHeight="1" x14ac:dyDescent="0.25">
      <c r="A26" s="26" t="s">
        <v>2883</v>
      </c>
      <c r="B26" s="26"/>
      <c r="C26" s="26"/>
      <c r="D26" s="45"/>
      <c r="E26" s="45"/>
      <c r="F26" s="39">
        <v>26331692</v>
      </c>
      <c r="G26" s="452"/>
    </row>
    <row r="27" spans="1:7" x14ac:dyDescent="0.25">
      <c r="B27" s="184"/>
    </row>
  </sheetData>
  <pageMargins left="0.70866141732283472" right="0.70866141732283472" top="0.74803149606299213" bottom="0.74803149606299213" header="0.31496062992125984" footer="0.31496062992125984"/>
  <pageSetup paperSize="5" scale="67"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7"/>
  <sheetViews>
    <sheetView showGridLines="0" topLeftCell="A2" zoomScale="95" zoomScaleNormal="95" workbookViewId="0">
      <pane ySplit="6" topLeftCell="A20" activePane="bottomLeft" state="frozen"/>
      <selection activeCell="A2" sqref="A2"/>
      <selection pane="bottomLeft" activeCell="D11" sqref="D11"/>
    </sheetView>
  </sheetViews>
  <sheetFormatPr baseColWidth="10" defaultRowHeight="15" x14ac:dyDescent="0.25"/>
  <cols>
    <col min="1" max="1" width="102.42578125" style="2" customWidth="1"/>
    <col min="2" max="2" width="18.42578125" style="2" customWidth="1"/>
    <col min="3" max="3" width="21.28515625" style="2" customWidth="1"/>
    <col min="4" max="4" width="12.42578125" style="2" customWidth="1"/>
    <col min="5" max="5" width="14.42578125" style="2" customWidth="1"/>
    <col min="6" max="6" width="20.7109375" style="2" customWidth="1"/>
    <col min="7" max="7" width="25.7109375" style="2" customWidth="1"/>
    <col min="8" max="16384" width="11.42578125" style="2"/>
  </cols>
  <sheetData>
    <row r="1" spans="1:7" x14ac:dyDescent="0.25">
      <c r="A1" s="47" t="s">
        <v>0</v>
      </c>
      <c r="G1" s="48" t="s">
        <v>1</v>
      </c>
    </row>
    <row r="2" spans="1:7" x14ac:dyDescent="0.25">
      <c r="A2" s="47"/>
      <c r="G2" s="48"/>
    </row>
    <row r="3" spans="1:7" x14ac:dyDescent="0.25">
      <c r="A3" s="6" t="s">
        <v>418</v>
      </c>
      <c r="G3" s="48"/>
    </row>
    <row r="4" spans="1:7" x14ac:dyDescent="0.25">
      <c r="A4" s="1" t="s">
        <v>0</v>
      </c>
    </row>
    <row r="5" spans="1:7" x14ac:dyDescent="0.25">
      <c r="A5" s="3" t="s">
        <v>33</v>
      </c>
    </row>
    <row r="7" spans="1:7" ht="45.75" customHeight="1" x14ac:dyDescent="0.25">
      <c r="A7" s="7" t="s">
        <v>8</v>
      </c>
      <c r="B7" s="8" t="s">
        <v>4</v>
      </c>
      <c r="C7" s="8" t="s">
        <v>7</v>
      </c>
      <c r="D7" s="8" t="s">
        <v>5</v>
      </c>
      <c r="E7" s="7" t="s">
        <v>2</v>
      </c>
      <c r="F7" s="7" t="s">
        <v>3</v>
      </c>
      <c r="G7" s="7" t="s">
        <v>125</v>
      </c>
    </row>
    <row r="8" spans="1:7" ht="20.100000000000001" customHeight="1" x14ac:dyDescent="0.25">
      <c r="A8" s="54" t="s">
        <v>9</v>
      </c>
      <c r="B8" s="11" t="s">
        <v>202</v>
      </c>
      <c r="C8" s="11" t="s">
        <v>984</v>
      </c>
      <c r="D8" s="11"/>
      <c r="E8" s="55"/>
      <c r="F8" s="253">
        <v>648213</v>
      </c>
      <c r="G8" s="11" t="s">
        <v>985</v>
      </c>
    </row>
    <row r="9" spans="1:7" ht="20.100000000000001" customHeight="1" x14ac:dyDescent="0.25">
      <c r="A9" s="56" t="s">
        <v>307</v>
      </c>
      <c r="B9" s="11"/>
      <c r="C9" s="11"/>
      <c r="D9" s="25"/>
      <c r="E9" s="55"/>
      <c r="F9" s="81"/>
      <c r="G9" s="11"/>
    </row>
    <row r="10" spans="1:7" ht="20.100000000000001" customHeight="1" x14ac:dyDescent="0.25">
      <c r="A10" s="56" t="s">
        <v>308</v>
      </c>
      <c r="B10" s="11"/>
      <c r="C10" s="11"/>
      <c r="D10" s="25"/>
      <c r="E10" s="55"/>
      <c r="F10" s="81"/>
      <c r="G10" s="11"/>
    </row>
    <row r="11" spans="1:7" ht="20.100000000000001" customHeight="1" x14ac:dyDescent="0.25">
      <c r="A11" s="59" t="s">
        <v>2291</v>
      </c>
      <c r="B11" s="11" t="s">
        <v>202</v>
      </c>
      <c r="C11" s="55">
        <v>6750</v>
      </c>
      <c r="D11" s="57">
        <v>6.6E-3</v>
      </c>
      <c r="E11" s="55">
        <v>95</v>
      </c>
      <c r="F11" s="140"/>
      <c r="G11" s="11" t="s">
        <v>985</v>
      </c>
    </row>
    <row r="12" spans="1:7" ht="20.100000000000001" customHeight="1" x14ac:dyDescent="0.25">
      <c r="A12" s="59" t="s">
        <v>2292</v>
      </c>
      <c r="B12" s="11" t="s">
        <v>202</v>
      </c>
      <c r="C12" s="55">
        <v>6750</v>
      </c>
      <c r="D12" s="57">
        <v>6.4000000000000003E-3</v>
      </c>
      <c r="E12" s="55">
        <v>84</v>
      </c>
      <c r="F12" s="140"/>
      <c r="G12" s="11" t="s">
        <v>985</v>
      </c>
    </row>
    <row r="13" spans="1:7" ht="20.100000000000001" customHeight="1" x14ac:dyDescent="0.25">
      <c r="A13" s="59" t="s">
        <v>2293</v>
      </c>
      <c r="B13" s="11" t="s">
        <v>202</v>
      </c>
      <c r="C13" s="55">
        <v>6750</v>
      </c>
      <c r="D13" s="57">
        <v>6.1999999999999998E-3</v>
      </c>
      <c r="E13" s="55">
        <v>81</v>
      </c>
      <c r="F13" s="140"/>
      <c r="G13" s="11" t="s">
        <v>985</v>
      </c>
    </row>
    <row r="14" spans="1:7" ht="20.100000000000001" customHeight="1" x14ac:dyDescent="0.25">
      <c r="A14" s="59" t="s">
        <v>2294</v>
      </c>
      <c r="B14" s="11" t="s">
        <v>202</v>
      </c>
      <c r="C14" s="55">
        <v>6750</v>
      </c>
      <c r="D14" s="57">
        <v>6.0000000000000001E-3</v>
      </c>
      <c r="E14" s="55">
        <v>64</v>
      </c>
      <c r="F14" s="140"/>
      <c r="G14" s="11" t="s">
        <v>985</v>
      </c>
    </row>
    <row r="15" spans="1:7" ht="20.100000000000001" customHeight="1" x14ac:dyDescent="0.25">
      <c r="A15" s="56" t="s">
        <v>309</v>
      </c>
      <c r="B15" s="11"/>
      <c r="C15" s="11"/>
      <c r="D15" s="25"/>
      <c r="E15" s="55"/>
      <c r="F15" s="140"/>
      <c r="G15" s="11"/>
    </row>
    <row r="16" spans="1:7" ht="20.100000000000001" customHeight="1" x14ac:dyDescent="0.25">
      <c r="A16" s="56" t="s">
        <v>2291</v>
      </c>
      <c r="B16" s="11" t="s">
        <v>202</v>
      </c>
      <c r="C16" s="55" t="s">
        <v>986</v>
      </c>
      <c r="D16" s="57">
        <v>7.4000000000000003E-3</v>
      </c>
      <c r="E16" s="55">
        <v>95</v>
      </c>
      <c r="F16" s="140"/>
      <c r="G16" s="11" t="s">
        <v>985</v>
      </c>
    </row>
    <row r="17" spans="1:7" ht="20.100000000000001" customHeight="1" x14ac:dyDescent="0.25">
      <c r="A17" s="56" t="s">
        <v>2292</v>
      </c>
      <c r="B17" s="11" t="s">
        <v>202</v>
      </c>
      <c r="C17" s="55" t="s">
        <v>986</v>
      </c>
      <c r="D17" s="57">
        <v>7.1999999999999998E-3</v>
      </c>
      <c r="E17" s="55">
        <v>84</v>
      </c>
      <c r="F17" s="140"/>
      <c r="G17" s="11" t="s">
        <v>985</v>
      </c>
    </row>
    <row r="18" spans="1:7" ht="20.100000000000001" customHeight="1" x14ac:dyDescent="0.25">
      <c r="A18" s="56" t="s">
        <v>2293</v>
      </c>
      <c r="B18" s="11" t="s">
        <v>202</v>
      </c>
      <c r="C18" s="55" t="s">
        <v>986</v>
      </c>
      <c r="D18" s="57">
        <v>7.0000000000000001E-3</v>
      </c>
      <c r="E18" s="55">
        <v>81</v>
      </c>
      <c r="F18" s="140"/>
      <c r="G18" s="11" t="s">
        <v>985</v>
      </c>
    </row>
    <row r="19" spans="1:7" ht="20.100000000000001" customHeight="1" x14ac:dyDescent="0.25">
      <c r="A19" s="56" t="s">
        <v>2294</v>
      </c>
      <c r="B19" s="11" t="s">
        <v>202</v>
      </c>
      <c r="C19" s="55" t="s">
        <v>986</v>
      </c>
      <c r="D19" s="57">
        <v>6.7999999999999996E-3</v>
      </c>
      <c r="E19" s="55">
        <v>64</v>
      </c>
      <c r="F19" s="140"/>
      <c r="G19" s="11" t="s">
        <v>985</v>
      </c>
    </row>
    <row r="20" spans="1:7" ht="20.100000000000001" customHeight="1" x14ac:dyDescent="0.25">
      <c r="A20" s="56" t="s">
        <v>310</v>
      </c>
      <c r="B20" s="11"/>
      <c r="C20" s="11"/>
      <c r="D20" s="11"/>
      <c r="E20" s="55"/>
      <c r="F20" s="140"/>
      <c r="G20" s="11"/>
    </row>
    <row r="21" spans="1:7" ht="20.100000000000001" customHeight="1" x14ac:dyDescent="0.25">
      <c r="A21" s="56" t="s">
        <v>2291</v>
      </c>
      <c r="B21" s="11" t="s">
        <v>202</v>
      </c>
      <c r="C21" s="11" t="s">
        <v>987</v>
      </c>
      <c r="D21" s="57">
        <v>8.2000000000000007E-3</v>
      </c>
      <c r="E21" s="55">
        <v>95</v>
      </c>
      <c r="F21" s="140"/>
      <c r="G21" s="11" t="s">
        <v>985</v>
      </c>
    </row>
    <row r="22" spans="1:7" ht="20.100000000000001" customHeight="1" x14ac:dyDescent="0.25">
      <c r="A22" s="56" t="s">
        <v>2292</v>
      </c>
      <c r="B22" s="11" t="s">
        <v>202</v>
      </c>
      <c r="C22" s="11" t="s">
        <v>987</v>
      </c>
      <c r="D22" s="57">
        <v>8.0000000000000002E-3</v>
      </c>
      <c r="E22" s="55">
        <v>84</v>
      </c>
      <c r="F22" s="140"/>
      <c r="G22" s="11" t="s">
        <v>985</v>
      </c>
    </row>
    <row r="23" spans="1:7" ht="20.100000000000001" customHeight="1" x14ac:dyDescent="0.25">
      <c r="A23" s="56" t="s">
        <v>2293</v>
      </c>
      <c r="B23" s="11" t="s">
        <v>202</v>
      </c>
      <c r="C23" s="11" t="s">
        <v>987</v>
      </c>
      <c r="D23" s="57">
        <v>7.7999999999999996E-3</v>
      </c>
      <c r="E23" s="55">
        <v>81</v>
      </c>
      <c r="F23" s="140"/>
      <c r="G23" s="11" t="s">
        <v>985</v>
      </c>
    </row>
    <row r="24" spans="1:7" ht="20.100000000000001" customHeight="1" x14ac:dyDescent="0.25">
      <c r="A24" s="56" t="s">
        <v>2294</v>
      </c>
      <c r="B24" s="11" t="s">
        <v>202</v>
      </c>
      <c r="C24" s="11" t="s">
        <v>987</v>
      </c>
      <c r="D24" s="57">
        <v>7.6E-3</v>
      </c>
      <c r="E24" s="55">
        <v>64</v>
      </c>
      <c r="F24" s="140"/>
      <c r="G24" s="11" t="s">
        <v>985</v>
      </c>
    </row>
    <row r="25" spans="1:7" ht="20.100000000000001" customHeight="1" x14ac:dyDescent="0.25">
      <c r="A25" s="56" t="s">
        <v>311</v>
      </c>
      <c r="B25" s="11"/>
      <c r="C25" s="11"/>
      <c r="D25" s="11"/>
      <c r="E25" s="55"/>
      <c r="F25" s="140"/>
      <c r="G25" s="11"/>
    </row>
    <row r="26" spans="1:7" ht="20.100000000000001" customHeight="1" x14ac:dyDescent="0.25">
      <c r="A26" s="56" t="s">
        <v>2291</v>
      </c>
      <c r="B26" s="11" t="s">
        <v>202</v>
      </c>
      <c r="C26" s="11" t="s">
        <v>988</v>
      </c>
      <c r="D26" s="57">
        <v>8.9999999999999993E-3</v>
      </c>
      <c r="E26" s="55">
        <v>95</v>
      </c>
      <c r="F26" s="140"/>
      <c r="G26" s="11" t="s">
        <v>985</v>
      </c>
    </row>
    <row r="27" spans="1:7" ht="20.100000000000001" customHeight="1" x14ac:dyDescent="0.25">
      <c r="A27" s="56" t="s">
        <v>2292</v>
      </c>
      <c r="B27" s="11" t="s">
        <v>202</v>
      </c>
      <c r="C27" s="11" t="s">
        <v>988</v>
      </c>
      <c r="D27" s="57">
        <v>8.8000000000000005E-3</v>
      </c>
      <c r="E27" s="55">
        <v>84</v>
      </c>
      <c r="F27" s="140"/>
      <c r="G27" s="11" t="s">
        <v>985</v>
      </c>
    </row>
    <row r="28" spans="1:7" ht="20.100000000000001" customHeight="1" x14ac:dyDescent="0.25">
      <c r="A28" s="56" t="s">
        <v>2293</v>
      </c>
      <c r="B28" s="11" t="s">
        <v>202</v>
      </c>
      <c r="C28" s="11" t="s">
        <v>988</v>
      </c>
      <c r="D28" s="57">
        <v>8.6E-3</v>
      </c>
      <c r="E28" s="55">
        <v>81</v>
      </c>
      <c r="F28" s="140"/>
      <c r="G28" s="11" t="s">
        <v>985</v>
      </c>
    </row>
    <row r="29" spans="1:7" ht="20.100000000000001" customHeight="1" x14ac:dyDescent="0.25">
      <c r="A29" s="56" t="s">
        <v>2294</v>
      </c>
      <c r="B29" s="11" t="s">
        <v>202</v>
      </c>
      <c r="C29" s="11" t="s">
        <v>988</v>
      </c>
      <c r="D29" s="57">
        <v>8.3999999999999995E-3</v>
      </c>
      <c r="E29" s="55">
        <v>64</v>
      </c>
      <c r="F29" s="140"/>
      <c r="G29" s="11" t="s">
        <v>985</v>
      </c>
    </row>
    <row r="30" spans="1:7" ht="20.100000000000001" customHeight="1" x14ac:dyDescent="0.25">
      <c r="A30" s="50" t="s">
        <v>312</v>
      </c>
      <c r="B30" s="11"/>
      <c r="C30" s="11"/>
      <c r="D30" s="11"/>
      <c r="E30" s="55"/>
      <c r="F30" s="140"/>
      <c r="G30" s="11"/>
    </row>
    <row r="31" spans="1:7" ht="20.100000000000001" customHeight="1" x14ac:dyDescent="0.25">
      <c r="A31" s="56" t="s">
        <v>2291</v>
      </c>
      <c r="B31" s="11" t="s">
        <v>202</v>
      </c>
      <c r="C31" s="11" t="s">
        <v>984</v>
      </c>
      <c r="D31" s="25">
        <v>2</v>
      </c>
      <c r="E31" s="55"/>
      <c r="F31" s="140"/>
      <c r="G31" s="11" t="s">
        <v>985</v>
      </c>
    </row>
    <row r="32" spans="1:7" ht="20.100000000000001" customHeight="1" x14ac:dyDescent="0.25">
      <c r="A32" s="56" t="s">
        <v>2292</v>
      </c>
      <c r="B32" s="11" t="s">
        <v>202</v>
      </c>
      <c r="C32" s="11" t="s">
        <v>984</v>
      </c>
      <c r="D32" s="25">
        <v>1.25</v>
      </c>
      <c r="E32" s="55"/>
      <c r="F32" s="140"/>
      <c r="G32" s="11" t="s">
        <v>985</v>
      </c>
    </row>
    <row r="33" spans="1:7" ht="20.100000000000001" customHeight="1" x14ac:dyDescent="0.25">
      <c r="A33" s="56" t="s">
        <v>2293</v>
      </c>
      <c r="B33" s="11" t="s">
        <v>202</v>
      </c>
      <c r="C33" s="11" t="s">
        <v>984</v>
      </c>
      <c r="D33" s="25">
        <v>0.75</v>
      </c>
      <c r="E33" s="55"/>
      <c r="F33" s="140"/>
      <c r="G33" s="11" t="s">
        <v>985</v>
      </c>
    </row>
    <row r="34" spans="1:7" ht="20.100000000000001" customHeight="1" x14ac:dyDescent="0.25">
      <c r="A34" s="54" t="s">
        <v>313</v>
      </c>
      <c r="B34" s="11" t="s">
        <v>145</v>
      </c>
      <c r="C34" s="11" t="s">
        <v>989</v>
      </c>
      <c r="D34" s="57">
        <v>1.4999999999999999E-2</v>
      </c>
      <c r="E34" s="55">
        <v>175</v>
      </c>
      <c r="F34" s="253">
        <v>1224172.3999999999</v>
      </c>
      <c r="G34" s="11"/>
    </row>
    <row r="35" spans="1:7" ht="20.100000000000001" customHeight="1" x14ac:dyDescent="0.25">
      <c r="A35" s="54" t="s">
        <v>314</v>
      </c>
      <c r="B35" s="11"/>
      <c r="C35" s="11"/>
      <c r="D35" s="11"/>
      <c r="E35" s="55"/>
      <c r="F35" s="253">
        <v>3780</v>
      </c>
      <c r="G35" s="50" t="s">
        <v>990</v>
      </c>
    </row>
    <row r="36" spans="1:7" ht="20.100000000000001" customHeight="1" x14ac:dyDescent="0.25">
      <c r="A36" s="11" t="s">
        <v>315</v>
      </c>
      <c r="B36" s="26" t="s">
        <v>991</v>
      </c>
      <c r="C36" s="26" t="s">
        <v>992</v>
      </c>
      <c r="D36" s="75" t="s">
        <v>488</v>
      </c>
      <c r="E36" s="55">
        <v>157</v>
      </c>
      <c r="F36" s="141"/>
      <c r="G36" s="11" t="s">
        <v>990</v>
      </c>
    </row>
    <row r="37" spans="1:7" ht="20.100000000000001" customHeight="1" x14ac:dyDescent="0.25">
      <c r="A37" s="11" t="s">
        <v>316</v>
      </c>
      <c r="B37" s="26" t="s">
        <v>252</v>
      </c>
      <c r="C37" s="26" t="s">
        <v>992</v>
      </c>
      <c r="D37" s="75" t="s">
        <v>488</v>
      </c>
      <c r="E37" s="55">
        <v>57</v>
      </c>
      <c r="F37" s="141"/>
      <c r="G37" s="11" t="s">
        <v>990</v>
      </c>
    </row>
    <row r="38" spans="1:7" ht="20.100000000000001" customHeight="1" x14ac:dyDescent="0.25">
      <c r="A38" s="11" t="s">
        <v>317</v>
      </c>
      <c r="B38" s="26" t="s">
        <v>884</v>
      </c>
      <c r="C38" s="26" t="s">
        <v>992</v>
      </c>
      <c r="D38" s="75" t="s">
        <v>488</v>
      </c>
      <c r="E38" s="55">
        <v>35</v>
      </c>
      <c r="F38" s="141"/>
      <c r="G38" s="11" t="s">
        <v>990</v>
      </c>
    </row>
    <row r="39" spans="1:7" ht="20.100000000000001" customHeight="1" x14ac:dyDescent="0.25">
      <c r="A39" s="54" t="s">
        <v>318</v>
      </c>
      <c r="B39" s="11" t="s">
        <v>252</v>
      </c>
      <c r="C39" s="26" t="s">
        <v>992</v>
      </c>
      <c r="D39" s="75" t="s">
        <v>488</v>
      </c>
      <c r="E39" s="55">
        <v>127</v>
      </c>
      <c r="F39" s="141"/>
      <c r="G39" s="11" t="s">
        <v>990</v>
      </c>
    </row>
    <row r="40" spans="1:7" ht="20.100000000000001" customHeight="1" x14ac:dyDescent="0.25">
      <c r="A40" s="54" t="s">
        <v>177</v>
      </c>
      <c r="B40" s="11"/>
      <c r="C40" s="11"/>
      <c r="D40" s="11"/>
      <c r="E40" s="55"/>
      <c r="F40" s="253">
        <v>189540.78</v>
      </c>
      <c r="G40" s="50" t="s">
        <v>993</v>
      </c>
    </row>
    <row r="41" spans="1:7" ht="20.100000000000001" customHeight="1" x14ac:dyDescent="0.25">
      <c r="A41" s="56" t="s">
        <v>994</v>
      </c>
      <c r="B41" s="11" t="s">
        <v>681</v>
      </c>
      <c r="C41" s="11" t="s">
        <v>995</v>
      </c>
      <c r="D41" s="11" t="s">
        <v>488</v>
      </c>
      <c r="E41" s="55">
        <v>1700</v>
      </c>
      <c r="F41" s="141"/>
      <c r="G41" s="11" t="s">
        <v>993</v>
      </c>
    </row>
    <row r="42" spans="1:7" ht="20.100000000000001" customHeight="1" x14ac:dyDescent="0.25">
      <c r="A42" s="56" t="s">
        <v>996</v>
      </c>
      <c r="B42" s="26" t="s">
        <v>681</v>
      </c>
      <c r="C42" s="26" t="s">
        <v>997</v>
      </c>
      <c r="D42" s="11"/>
      <c r="E42" s="55">
        <v>195</v>
      </c>
      <c r="F42" s="141"/>
      <c r="G42" s="11" t="s">
        <v>993</v>
      </c>
    </row>
    <row r="43" spans="1:7" ht="20.100000000000001" customHeight="1" x14ac:dyDescent="0.25">
      <c r="A43" s="56" t="s">
        <v>998</v>
      </c>
      <c r="B43" s="26" t="s">
        <v>681</v>
      </c>
      <c r="C43" s="11" t="s">
        <v>999</v>
      </c>
      <c r="D43" s="11"/>
      <c r="E43" s="55">
        <v>390</v>
      </c>
      <c r="F43" s="141"/>
      <c r="G43" s="11" t="s">
        <v>993</v>
      </c>
    </row>
    <row r="44" spans="1:7" ht="20.100000000000001" customHeight="1" x14ac:dyDescent="0.25">
      <c r="A44" s="56" t="s">
        <v>1000</v>
      </c>
      <c r="B44" s="26" t="s">
        <v>681</v>
      </c>
      <c r="C44" s="26" t="s">
        <v>997</v>
      </c>
      <c r="D44" s="11"/>
      <c r="E44" s="55">
        <v>65</v>
      </c>
      <c r="F44" s="141"/>
      <c r="G44" s="11" t="s">
        <v>993</v>
      </c>
    </row>
    <row r="45" spans="1:7" ht="20.100000000000001" customHeight="1" x14ac:dyDescent="0.25">
      <c r="A45" s="56" t="s">
        <v>1001</v>
      </c>
      <c r="B45" s="11" t="s">
        <v>681</v>
      </c>
      <c r="C45" s="11" t="s">
        <v>995</v>
      </c>
      <c r="D45" s="11"/>
      <c r="E45" s="55">
        <v>520</v>
      </c>
      <c r="F45" s="141"/>
      <c r="G45" s="11" t="s">
        <v>993</v>
      </c>
    </row>
    <row r="46" spans="1:7" ht="20.100000000000001" customHeight="1" x14ac:dyDescent="0.25">
      <c r="A46" s="56" t="s">
        <v>1002</v>
      </c>
      <c r="B46" s="26" t="s">
        <v>681</v>
      </c>
      <c r="C46" s="26" t="s">
        <v>997</v>
      </c>
      <c r="D46" s="11"/>
      <c r="E46" s="55">
        <v>65</v>
      </c>
      <c r="F46" s="141"/>
      <c r="G46" s="11" t="s">
        <v>993</v>
      </c>
    </row>
    <row r="47" spans="1:7" ht="20.100000000000001" customHeight="1" x14ac:dyDescent="0.25">
      <c r="A47" s="56" t="s">
        <v>1003</v>
      </c>
      <c r="B47" s="11" t="s">
        <v>1004</v>
      </c>
      <c r="C47" s="11" t="s">
        <v>995</v>
      </c>
      <c r="D47" s="11"/>
      <c r="E47" s="55">
        <v>1300</v>
      </c>
      <c r="F47" s="141"/>
      <c r="G47" s="11" t="s">
        <v>993</v>
      </c>
    </row>
    <row r="48" spans="1:7" ht="20.100000000000001" customHeight="1" x14ac:dyDescent="0.25">
      <c r="A48" s="11" t="s">
        <v>1005</v>
      </c>
      <c r="B48" s="26" t="s">
        <v>681</v>
      </c>
      <c r="C48" s="26" t="s">
        <v>997</v>
      </c>
      <c r="D48" s="11"/>
      <c r="E48" s="55">
        <v>195</v>
      </c>
      <c r="F48" s="141"/>
      <c r="G48" s="11" t="s">
        <v>993</v>
      </c>
    </row>
    <row r="49" spans="1:7" ht="20.100000000000001" customHeight="1" x14ac:dyDescent="0.25">
      <c r="A49" s="56" t="s">
        <v>1006</v>
      </c>
      <c r="B49" s="11" t="s">
        <v>681</v>
      </c>
      <c r="C49" s="11" t="s">
        <v>995</v>
      </c>
      <c r="D49" s="11"/>
      <c r="E49" s="55">
        <v>780</v>
      </c>
      <c r="F49" s="141"/>
      <c r="G49" s="11" t="s">
        <v>993</v>
      </c>
    </row>
    <row r="50" spans="1:7" ht="20.100000000000001" customHeight="1" x14ac:dyDescent="0.25">
      <c r="A50" s="56" t="s">
        <v>1007</v>
      </c>
      <c r="B50" s="26" t="s">
        <v>681</v>
      </c>
      <c r="C50" s="26" t="s">
        <v>995</v>
      </c>
      <c r="D50" s="11"/>
      <c r="E50" s="55">
        <v>1300</v>
      </c>
      <c r="F50" s="141"/>
      <c r="G50" s="11" t="s">
        <v>993</v>
      </c>
    </row>
    <row r="51" spans="1:7" ht="20.100000000000001" customHeight="1" x14ac:dyDescent="0.25">
      <c r="A51" s="56" t="s">
        <v>1008</v>
      </c>
      <c r="B51" s="26" t="s">
        <v>681</v>
      </c>
      <c r="C51" s="26" t="s">
        <v>997</v>
      </c>
      <c r="D51" s="11"/>
      <c r="E51" s="55">
        <v>195</v>
      </c>
      <c r="F51" s="141"/>
      <c r="G51" s="11" t="s">
        <v>993</v>
      </c>
    </row>
    <row r="52" spans="1:7" ht="20.100000000000001" customHeight="1" x14ac:dyDescent="0.25">
      <c r="A52" s="56" t="s">
        <v>319</v>
      </c>
      <c r="B52" s="11" t="s">
        <v>681</v>
      </c>
      <c r="C52" s="11" t="s">
        <v>1009</v>
      </c>
      <c r="D52" s="11"/>
      <c r="E52" s="55">
        <v>39</v>
      </c>
      <c r="F52" s="141"/>
      <c r="G52" s="11" t="s">
        <v>993</v>
      </c>
    </row>
    <row r="53" spans="1:7" ht="20.100000000000001" customHeight="1" x14ac:dyDescent="0.25">
      <c r="A53" s="56" t="s">
        <v>1010</v>
      </c>
      <c r="B53" s="26" t="s">
        <v>681</v>
      </c>
      <c r="C53" s="26" t="s">
        <v>997</v>
      </c>
      <c r="D53" s="11"/>
      <c r="E53" s="55">
        <v>130</v>
      </c>
      <c r="F53" s="141"/>
      <c r="G53" s="11" t="s">
        <v>993</v>
      </c>
    </row>
    <row r="54" spans="1:7" ht="20.100000000000001" customHeight="1" x14ac:dyDescent="0.25">
      <c r="A54" s="11" t="s">
        <v>1011</v>
      </c>
      <c r="B54" s="11" t="s">
        <v>681</v>
      </c>
      <c r="C54" s="11" t="s">
        <v>1009</v>
      </c>
      <c r="D54" s="11"/>
      <c r="E54" s="55">
        <v>130</v>
      </c>
      <c r="F54" s="141"/>
      <c r="G54" s="11" t="s">
        <v>993</v>
      </c>
    </row>
    <row r="55" spans="1:7" ht="20.100000000000001" customHeight="1" x14ac:dyDescent="0.25">
      <c r="A55" s="56" t="s">
        <v>320</v>
      </c>
      <c r="B55" s="11" t="s">
        <v>10</v>
      </c>
      <c r="C55" s="11" t="s">
        <v>1012</v>
      </c>
      <c r="D55" s="11"/>
      <c r="E55" s="55">
        <v>50</v>
      </c>
      <c r="F55" s="141"/>
      <c r="G55" s="11" t="s">
        <v>993</v>
      </c>
    </row>
    <row r="56" spans="1:7" ht="20.100000000000001" customHeight="1" x14ac:dyDescent="0.25">
      <c r="A56" s="56" t="s">
        <v>1013</v>
      </c>
      <c r="B56" s="26" t="s">
        <v>1014</v>
      </c>
      <c r="C56" s="11" t="s">
        <v>288</v>
      </c>
      <c r="D56" s="11"/>
      <c r="E56" s="55">
        <v>1700</v>
      </c>
      <c r="F56" s="141"/>
      <c r="G56" s="11" t="s">
        <v>993</v>
      </c>
    </row>
    <row r="57" spans="1:7" ht="20.100000000000001" customHeight="1" x14ac:dyDescent="0.25">
      <c r="A57" s="56" t="s">
        <v>1015</v>
      </c>
      <c r="B57" s="26" t="s">
        <v>1014</v>
      </c>
      <c r="C57" s="11" t="s">
        <v>1016</v>
      </c>
      <c r="D57" s="11"/>
      <c r="E57" s="55">
        <v>100</v>
      </c>
      <c r="F57" s="141"/>
      <c r="G57" s="11" t="s">
        <v>993</v>
      </c>
    </row>
    <row r="58" spans="1:7" ht="20.100000000000001" customHeight="1" x14ac:dyDescent="0.25">
      <c r="A58" s="56" t="s">
        <v>1017</v>
      </c>
      <c r="B58" s="26" t="s">
        <v>1014</v>
      </c>
      <c r="C58" s="11" t="s">
        <v>1016</v>
      </c>
      <c r="D58" s="11"/>
      <c r="E58" s="55">
        <v>100</v>
      </c>
      <c r="F58" s="141"/>
      <c r="G58" s="11" t="s">
        <v>993</v>
      </c>
    </row>
    <row r="59" spans="1:7" ht="20.100000000000001" customHeight="1" x14ac:dyDescent="0.25">
      <c r="A59" s="56" t="s">
        <v>1018</v>
      </c>
      <c r="B59" s="26" t="s">
        <v>1014</v>
      </c>
      <c r="C59" s="11" t="s">
        <v>1016</v>
      </c>
      <c r="D59" s="11"/>
      <c r="E59" s="55">
        <v>100</v>
      </c>
      <c r="F59" s="141"/>
      <c r="G59" s="11" t="s">
        <v>993</v>
      </c>
    </row>
    <row r="60" spans="1:7" ht="20.100000000000001" customHeight="1" x14ac:dyDescent="0.25">
      <c r="A60" s="56" t="s">
        <v>1019</v>
      </c>
      <c r="B60" s="26" t="s">
        <v>1014</v>
      </c>
      <c r="C60" s="11" t="s">
        <v>1016</v>
      </c>
      <c r="D60" s="11"/>
      <c r="E60" s="55">
        <v>100</v>
      </c>
      <c r="F60" s="141"/>
      <c r="G60" s="11" t="s">
        <v>993</v>
      </c>
    </row>
    <row r="61" spans="1:7" ht="20.100000000000001" customHeight="1" x14ac:dyDescent="0.25">
      <c r="A61" s="54" t="s">
        <v>322</v>
      </c>
      <c r="B61" s="26"/>
      <c r="C61" s="11"/>
      <c r="D61" s="11"/>
      <c r="E61" s="11"/>
      <c r="F61" s="141"/>
      <c r="G61" s="11"/>
    </row>
    <row r="62" spans="1:7" ht="20.100000000000001" customHeight="1" x14ac:dyDescent="0.25">
      <c r="A62" s="11" t="s">
        <v>1020</v>
      </c>
      <c r="B62" s="26" t="s">
        <v>90</v>
      </c>
      <c r="C62" s="26" t="s">
        <v>1021</v>
      </c>
      <c r="D62" s="11"/>
      <c r="E62" s="55">
        <v>38</v>
      </c>
      <c r="F62" s="141"/>
      <c r="G62" s="11"/>
    </row>
    <row r="63" spans="1:7" ht="20.100000000000001" customHeight="1" x14ac:dyDescent="0.25">
      <c r="A63" s="11" t="s">
        <v>1022</v>
      </c>
      <c r="B63" s="26" t="s">
        <v>90</v>
      </c>
      <c r="C63" s="26" t="s">
        <v>1023</v>
      </c>
      <c r="D63" s="11"/>
      <c r="E63" s="55">
        <v>38</v>
      </c>
      <c r="F63" s="141"/>
      <c r="G63" s="11"/>
    </row>
    <row r="64" spans="1:7" ht="20.100000000000001" customHeight="1" x14ac:dyDescent="0.25">
      <c r="A64" s="11" t="s">
        <v>1024</v>
      </c>
      <c r="B64" s="26" t="s">
        <v>90</v>
      </c>
      <c r="C64" s="26" t="s">
        <v>1023</v>
      </c>
      <c r="D64" s="11"/>
      <c r="E64" s="55">
        <v>51</v>
      </c>
      <c r="F64" s="141"/>
      <c r="G64" s="11"/>
    </row>
    <row r="65" spans="1:7" ht="20.100000000000001" customHeight="1" x14ac:dyDescent="0.25">
      <c r="A65" s="11" t="s">
        <v>1025</v>
      </c>
      <c r="B65" s="26" t="s">
        <v>90</v>
      </c>
      <c r="C65" s="26" t="s">
        <v>1023</v>
      </c>
      <c r="D65" s="11"/>
      <c r="E65" s="55">
        <v>60</v>
      </c>
      <c r="F65" s="141"/>
      <c r="G65" s="11"/>
    </row>
    <row r="66" spans="1:7" ht="20.100000000000001" customHeight="1" x14ac:dyDescent="0.25">
      <c r="A66" s="11" t="s">
        <v>1026</v>
      </c>
      <c r="B66" s="26" t="s">
        <v>90</v>
      </c>
      <c r="C66" s="26" t="s">
        <v>1027</v>
      </c>
      <c r="D66" s="11"/>
      <c r="E66" s="55">
        <v>27</v>
      </c>
      <c r="F66" s="141"/>
      <c r="G66" s="11"/>
    </row>
    <row r="67" spans="1:7" ht="20.100000000000001" customHeight="1" x14ac:dyDescent="0.25">
      <c r="A67" s="11" t="s">
        <v>1028</v>
      </c>
      <c r="B67" s="26" t="s">
        <v>90</v>
      </c>
      <c r="C67" s="26" t="s">
        <v>1021</v>
      </c>
      <c r="D67" s="11"/>
      <c r="E67" s="55">
        <v>60</v>
      </c>
      <c r="F67" s="141"/>
      <c r="G67" s="11"/>
    </row>
    <row r="68" spans="1:7" ht="20.100000000000001" customHeight="1" x14ac:dyDescent="0.25">
      <c r="A68" s="54" t="s">
        <v>93</v>
      </c>
      <c r="B68" s="26"/>
      <c r="C68" s="26"/>
      <c r="D68" s="26"/>
      <c r="E68" s="58"/>
      <c r="F68" s="253">
        <v>109247.2</v>
      </c>
      <c r="G68" s="50" t="s">
        <v>993</v>
      </c>
    </row>
    <row r="69" spans="1:7" ht="20.100000000000001" customHeight="1" x14ac:dyDescent="0.25">
      <c r="A69" s="56" t="s">
        <v>323</v>
      </c>
      <c r="B69" s="11" t="s">
        <v>681</v>
      </c>
      <c r="C69" s="11" t="s">
        <v>1029</v>
      </c>
      <c r="D69" s="11"/>
      <c r="E69" s="55">
        <v>60</v>
      </c>
      <c r="F69" s="141"/>
      <c r="G69" s="11" t="s">
        <v>993</v>
      </c>
    </row>
    <row r="70" spans="1:7" ht="20.100000000000001" customHeight="1" x14ac:dyDescent="0.25">
      <c r="A70" s="56" t="s">
        <v>324</v>
      </c>
      <c r="B70" s="11" t="s">
        <v>681</v>
      </c>
      <c r="C70" s="29" t="s">
        <v>1030</v>
      </c>
      <c r="D70" s="11"/>
      <c r="E70" s="55">
        <v>74</v>
      </c>
      <c r="F70" s="141"/>
      <c r="G70" s="11" t="s">
        <v>993</v>
      </c>
    </row>
    <row r="71" spans="1:7" ht="20.100000000000001" customHeight="1" x14ac:dyDescent="0.25">
      <c r="A71" s="56" t="s">
        <v>325</v>
      </c>
      <c r="B71" s="11" t="s">
        <v>1031</v>
      </c>
      <c r="C71" s="11" t="s">
        <v>1032</v>
      </c>
      <c r="D71" s="11"/>
      <c r="E71" s="55">
        <v>94</v>
      </c>
      <c r="F71" s="141"/>
      <c r="G71" s="11" t="s">
        <v>993</v>
      </c>
    </row>
    <row r="72" spans="1:7" ht="20.100000000000001" customHeight="1" x14ac:dyDescent="0.25">
      <c r="A72" s="14" t="s">
        <v>326</v>
      </c>
      <c r="B72" s="11" t="s">
        <v>681</v>
      </c>
      <c r="C72" s="11" t="s">
        <v>1032</v>
      </c>
      <c r="D72" s="11"/>
      <c r="E72" s="55">
        <v>313</v>
      </c>
      <c r="F72" s="141"/>
      <c r="G72" s="11" t="s">
        <v>993</v>
      </c>
    </row>
    <row r="73" spans="1:7" ht="20.100000000000001" customHeight="1" x14ac:dyDescent="0.25">
      <c r="A73" s="11" t="s">
        <v>327</v>
      </c>
      <c r="B73" s="11" t="s">
        <v>681</v>
      </c>
      <c r="C73" s="11" t="s">
        <v>1033</v>
      </c>
      <c r="D73" s="11"/>
      <c r="E73" s="55">
        <v>60</v>
      </c>
      <c r="F73" s="141"/>
      <c r="G73" s="11" t="s">
        <v>993</v>
      </c>
    </row>
    <row r="74" spans="1:7" ht="20.100000000000001" customHeight="1" x14ac:dyDescent="0.25">
      <c r="A74" s="56" t="s">
        <v>1034</v>
      </c>
      <c r="B74" s="11" t="s">
        <v>90</v>
      </c>
      <c r="C74" s="11" t="s">
        <v>1035</v>
      </c>
      <c r="D74" s="11"/>
      <c r="E74" s="55">
        <v>248</v>
      </c>
      <c r="F74" s="141"/>
      <c r="G74" s="11" t="s">
        <v>993</v>
      </c>
    </row>
    <row r="75" spans="1:7" ht="20.100000000000001" customHeight="1" x14ac:dyDescent="0.25">
      <c r="A75" s="11" t="s">
        <v>1036</v>
      </c>
      <c r="B75" s="11" t="s">
        <v>681</v>
      </c>
      <c r="C75" s="11" t="s">
        <v>1037</v>
      </c>
      <c r="D75" s="11">
        <v>0.1</v>
      </c>
      <c r="E75" s="55"/>
      <c r="F75" s="141"/>
      <c r="G75" s="11" t="s">
        <v>993</v>
      </c>
    </row>
    <row r="76" spans="1:7" ht="20.100000000000001" customHeight="1" x14ac:dyDescent="0.25">
      <c r="A76" s="11" t="s">
        <v>328</v>
      </c>
      <c r="B76" s="11" t="s">
        <v>681</v>
      </c>
      <c r="C76" s="11" t="s">
        <v>1037</v>
      </c>
      <c r="D76" s="11">
        <v>0.1</v>
      </c>
      <c r="E76" s="55"/>
      <c r="F76" s="141"/>
      <c r="G76" s="11" t="s">
        <v>993</v>
      </c>
    </row>
    <row r="77" spans="1:7" ht="20.100000000000001" customHeight="1" x14ac:dyDescent="0.25">
      <c r="A77" s="56" t="s">
        <v>329</v>
      </c>
      <c r="B77" s="11" t="s">
        <v>681</v>
      </c>
      <c r="C77" s="11" t="s">
        <v>1037</v>
      </c>
      <c r="D77" s="11">
        <v>0.1</v>
      </c>
      <c r="E77" s="55"/>
      <c r="F77" s="141"/>
      <c r="G77" s="11" t="s">
        <v>993</v>
      </c>
    </row>
    <row r="78" spans="1:7" ht="20.100000000000001" customHeight="1" x14ac:dyDescent="0.25">
      <c r="A78" s="56" t="s">
        <v>1038</v>
      </c>
      <c r="B78" s="11" t="s">
        <v>1039</v>
      </c>
      <c r="C78" s="11" t="s">
        <v>303</v>
      </c>
      <c r="D78" s="11"/>
      <c r="E78" s="55">
        <v>2315</v>
      </c>
      <c r="F78" s="141"/>
      <c r="G78" s="11" t="s">
        <v>993</v>
      </c>
    </row>
    <row r="79" spans="1:7" ht="20.100000000000001" customHeight="1" x14ac:dyDescent="0.25">
      <c r="A79" s="56" t="s">
        <v>1040</v>
      </c>
      <c r="B79" s="11" t="s">
        <v>1039</v>
      </c>
      <c r="C79" s="11" t="s">
        <v>303</v>
      </c>
      <c r="D79" s="26"/>
      <c r="E79" s="55">
        <v>1076</v>
      </c>
      <c r="F79" s="141"/>
      <c r="G79" s="11" t="s">
        <v>993</v>
      </c>
    </row>
    <row r="80" spans="1:7" ht="20.100000000000001" customHeight="1" x14ac:dyDescent="0.25">
      <c r="A80" s="56" t="s">
        <v>1038</v>
      </c>
      <c r="B80" s="26" t="s">
        <v>1041</v>
      </c>
      <c r="C80" s="26" t="s">
        <v>303</v>
      </c>
      <c r="D80" s="26"/>
      <c r="E80" s="58">
        <v>3505</v>
      </c>
      <c r="F80" s="141"/>
      <c r="G80" s="11" t="s">
        <v>993</v>
      </c>
    </row>
    <row r="81" spans="1:7" ht="20.100000000000001" customHeight="1" x14ac:dyDescent="0.25">
      <c r="A81" s="56" t="s">
        <v>1040</v>
      </c>
      <c r="B81" s="26" t="s">
        <v>1041</v>
      </c>
      <c r="C81" s="26" t="s">
        <v>303</v>
      </c>
      <c r="D81" s="26"/>
      <c r="E81" s="55">
        <v>1723</v>
      </c>
      <c r="F81" s="141"/>
      <c r="G81" s="11" t="s">
        <v>993</v>
      </c>
    </row>
    <row r="82" spans="1:7" ht="20.100000000000001" customHeight="1" x14ac:dyDescent="0.25">
      <c r="A82" s="56" t="s">
        <v>1038</v>
      </c>
      <c r="B82" s="26" t="s">
        <v>1042</v>
      </c>
      <c r="C82" s="26" t="s">
        <v>303</v>
      </c>
      <c r="D82" s="26"/>
      <c r="E82" s="58">
        <v>5234</v>
      </c>
      <c r="F82" s="141"/>
      <c r="G82" s="11" t="s">
        <v>993</v>
      </c>
    </row>
    <row r="83" spans="1:7" ht="20.100000000000001" customHeight="1" x14ac:dyDescent="0.25">
      <c r="A83" s="56" t="s">
        <v>1040</v>
      </c>
      <c r="B83" s="26" t="s">
        <v>1042</v>
      </c>
      <c r="C83" s="26" t="s">
        <v>303</v>
      </c>
      <c r="D83" s="26"/>
      <c r="E83" s="55">
        <v>2535</v>
      </c>
      <c r="F83" s="141"/>
      <c r="G83" s="11" t="s">
        <v>993</v>
      </c>
    </row>
    <row r="84" spans="1:7" ht="20.100000000000001" customHeight="1" x14ac:dyDescent="0.25">
      <c r="A84" s="56" t="s">
        <v>1043</v>
      </c>
      <c r="B84" s="26" t="s">
        <v>90</v>
      </c>
      <c r="C84" s="26" t="s">
        <v>1044</v>
      </c>
      <c r="D84" s="26"/>
      <c r="E84" s="58">
        <v>161</v>
      </c>
      <c r="F84" s="141"/>
      <c r="G84" s="11" t="s">
        <v>993</v>
      </c>
    </row>
    <row r="85" spans="1:7" ht="20.100000000000001" customHeight="1" x14ac:dyDescent="0.25">
      <c r="A85" s="54" t="s">
        <v>1045</v>
      </c>
      <c r="B85" s="26" t="s">
        <v>90</v>
      </c>
      <c r="C85" s="26" t="s">
        <v>1046</v>
      </c>
      <c r="D85" s="26"/>
      <c r="E85" s="58">
        <v>51</v>
      </c>
      <c r="F85" s="141">
        <v>1938</v>
      </c>
      <c r="G85" s="50" t="s">
        <v>1047</v>
      </c>
    </row>
    <row r="86" spans="1:7" ht="20.100000000000001" customHeight="1" x14ac:dyDescent="0.25">
      <c r="A86" s="56" t="s">
        <v>1048</v>
      </c>
      <c r="B86" s="26" t="s">
        <v>321</v>
      </c>
      <c r="C86" s="26" t="s">
        <v>1049</v>
      </c>
      <c r="D86" s="26"/>
      <c r="E86" s="55">
        <v>140</v>
      </c>
      <c r="F86" s="141"/>
      <c r="G86" s="11" t="s">
        <v>1047</v>
      </c>
    </row>
    <row r="87" spans="1:7" ht="20.100000000000001" customHeight="1" x14ac:dyDescent="0.25">
      <c r="A87" s="54" t="s">
        <v>95</v>
      </c>
      <c r="B87" s="26"/>
      <c r="C87" s="26"/>
      <c r="D87" s="26"/>
      <c r="E87" s="55"/>
      <c r="F87" s="141">
        <v>16969</v>
      </c>
      <c r="G87" s="50" t="s">
        <v>1050</v>
      </c>
    </row>
    <row r="88" spans="1:7" ht="20.100000000000001" customHeight="1" x14ac:dyDescent="0.25">
      <c r="A88" s="59" t="s">
        <v>330</v>
      </c>
      <c r="B88" s="26" t="s">
        <v>321</v>
      </c>
      <c r="C88" s="26" t="s">
        <v>1051</v>
      </c>
      <c r="D88" s="26"/>
      <c r="E88" s="55">
        <v>96</v>
      </c>
      <c r="F88" s="141"/>
      <c r="G88" s="11" t="s">
        <v>1050</v>
      </c>
    </row>
    <row r="89" spans="1:7" ht="20.100000000000001" customHeight="1" x14ac:dyDescent="0.25">
      <c r="A89" s="56" t="s">
        <v>331</v>
      </c>
      <c r="B89" s="26" t="s">
        <v>321</v>
      </c>
      <c r="C89" s="26" t="s">
        <v>1051</v>
      </c>
      <c r="D89" s="26"/>
      <c r="E89" s="55">
        <v>60</v>
      </c>
      <c r="F89" s="141"/>
      <c r="G89" s="11" t="s">
        <v>1050</v>
      </c>
    </row>
    <row r="90" spans="1:7" ht="20.100000000000001" customHeight="1" x14ac:dyDescent="0.25">
      <c r="A90" s="56" t="s">
        <v>332</v>
      </c>
      <c r="B90" s="26" t="s">
        <v>321</v>
      </c>
      <c r="C90" s="26" t="s">
        <v>1051</v>
      </c>
      <c r="D90" s="26"/>
      <c r="E90" s="55">
        <v>250</v>
      </c>
      <c r="F90" s="141"/>
      <c r="G90" s="11" t="s">
        <v>1050</v>
      </c>
    </row>
    <row r="91" spans="1:7" ht="20.100000000000001" customHeight="1" x14ac:dyDescent="0.25">
      <c r="A91" s="11" t="s">
        <v>333</v>
      </c>
      <c r="B91" s="26" t="s">
        <v>321</v>
      </c>
      <c r="C91" s="26" t="s">
        <v>1051</v>
      </c>
      <c r="D91" s="26"/>
      <c r="E91" s="55">
        <v>137</v>
      </c>
      <c r="F91" s="141"/>
      <c r="G91" s="11" t="s">
        <v>1050</v>
      </c>
    </row>
    <row r="92" spans="1:7" ht="20.100000000000001" customHeight="1" x14ac:dyDescent="0.25">
      <c r="A92" s="11" t="s">
        <v>334</v>
      </c>
      <c r="B92" s="26" t="s">
        <v>321</v>
      </c>
      <c r="C92" s="26" t="s">
        <v>1051</v>
      </c>
      <c r="D92" s="26"/>
      <c r="E92" s="55">
        <v>108</v>
      </c>
      <c r="F92" s="141"/>
      <c r="G92" s="11" t="s">
        <v>1050</v>
      </c>
    </row>
    <row r="93" spans="1:7" ht="20.100000000000001" customHeight="1" x14ac:dyDescent="0.25">
      <c r="A93" s="11" t="s">
        <v>335</v>
      </c>
      <c r="B93" s="26" t="s">
        <v>321</v>
      </c>
      <c r="C93" s="26" t="s">
        <v>1051</v>
      </c>
      <c r="D93" s="26"/>
      <c r="E93" s="55">
        <v>108</v>
      </c>
      <c r="F93" s="141"/>
      <c r="G93" s="11" t="s">
        <v>1050</v>
      </c>
    </row>
    <row r="94" spans="1:7" ht="20.100000000000001" customHeight="1" x14ac:dyDescent="0.25">
      <c r="A94" s="11" t="s">
        <v>336</v>
      </c>
      <c r="B94" s="26" t="s">
        <v>321</v>
      </c>
      <c r="C94" s="26" t="s">
        <v>1051</v>
      </c>
      <c r="D94" s="26"/>
      <c r="E94" s="55">
        <v>60</v>
      </c>
      <c r="F94" s="141"/>
      <c r="G94" s="11" t="s">
        <v>1050</v>
      </c>
    </row>
    <row r="95" spans="1:7" ht="20.100000000000001" customHeight="1" x14ac:dyDescent="0.25">
      <c r="A95" s="56" t="s">
        <v>337</v>
      </c>
      <c r="B95" s="26" t="s">
        <v>321</v>
      </c>
      <c r="C95" s="26" t="s">
        <v>1051</v>
      </c>
      <c r="D95" s="26"/>
      <c r="E95" s="55">
        <v>96</v>
      </c>
      <c r="F95" s="141"/>
      <c r="G95" s="11" t="s">
        <v>1050</v>
      </c>
    </row>
    <row r="96" spans="1:7" ht="20.100000000000001" customHeight="1" x14ac:dyDescent="0.25">
      <c r="A96" s="11" t="s">
        <v>338</v>
      </c>
      <c r="B96" s="26" t="s">
        <v>321</v>
      </c>
      <c r="C96" s="26" t="s">
        <v>1051</v>
      </c>
      <c r="D96" s="26"/>
      <c r="E96" s="55">
        <v>96</v>
      </c>
      <c r="F96" s="141"/>
      <c r="G96" s="11" t="s">
        <v>1050</v>
      </c>
    </row>
    <row r="97" spans="1:7" ht="20.100000000000001" customHeight="1" x14ac:dyDescent="0.25">
      <c r="A97" s="11" t="s">
        <v>339</v>
      </c>
      <c r="B97" s="26" t="s">
        <v>321</v>
      </c>
      <c r="C97" s="26" t="s">
        <v>1051</v>
      </c>
      <c r="D97" s="26"/>
      <c r="E97" s="55">
        <v>96</v>
      </c>
      <c r="F97" s="141"/>
      <c r="G97" s="11" t="s">
        <v>1050</v>
      </c>
    </row>
    <row r="98" spans="1:7" ht="20.100000000000001" customHeight="1" x14ac:dyDescent="0.25">
      <c r="A98" s="11" t="s">
        <v>340</v>
      </c>
      <c r="B98" s="26" t="s">
        <v>321</v>
      </c>
      <c r="C98" s="26" t="s">
        <v>1051</v>
      </c>
      <c r="D98" s="26"/>
      <c r="E98" s="55">
        <v>96</v>
      </c>
      <c r="F98" s="141"/>
      <c r="G98" s="11" t="s">
        <v>1050</v>
      </c>
    </row>
    <row r="99" spans="1:7" ht="20.100000000000001" customHeight="1" x14ac:dyDescent="0.25">
      <c r="A99" s="11" t="s">
        <v>341</v>
      </c>
      <c r="B99" s="26" t="s">
        <v>321</v>
      </c>
      <c r="C99" s="26" t="s">
        <v>1051</v>
      </c>
      <c r="D99" s="26"/>
      <c r="E99" s="55">
        <v>137</v>
      </c>
      <c r="F99" s="141"/>
      <c r="G99" s="11" t="s">
        <v>1050</v>
      </c>
    </row>
    <row r="100" spans="1:7" ht="20.100000000000001" customHeight="1" x14ac:dyDescent="0.25">
      <c r="A100" s="11" t="s">
        <v>342</v>
      </c>
      <c r="B100" s="26" t="s">
        <v>321</v>
      </c>
      <c r="C100" s="26" t="s">
        <v>1051</v>
      </c>
      <c r="D100" s="26"/>
      <c r="E100" s="55">
        <v>96</v>
      </c>
      <c r="F100" s="141"/>
      <c r="G100" s="11" t="s">
        <v>1050</v>
      </c>
    </row>
    <row r="101" spans="1:7" ht="20.100000000000001" customHeight="1" x14ac:dyDescent="0.25">
      <c r="A101" s="54" t="s">
        <v>343</v>
      </c>
      <c r="B101" s="26"/>
      <c r="C101" s="26"/>
      <c r="D101" s="11"/>
      <c r="E101" s="55"/>
      <c r="F101" s="141"/>
      <c r="G101" s="11"/>
    </row>
    <row r="102" spans="1:7" ht="20.100000000000001" customHeight="1" x14ac:dyDescent="0.25">
      <c r="A102" s="56" t="s">
        <v>344</v>
      </c>
      <c r="B102" s="26"/>
      <c r="C102" s="26"/>
      <c r="D102" s="11"/>
      <c r="E102" s="55"/>
      <c r="F102" s="141">
        <v>689262.46</v>
      </c>
      <c r="G102" s="50" t="s">
        <v>1052</v>
      </c>
    </row>
    <row r="103" spans="1:7" ht="20.100000000000001" customHeight="1" x14ac:dyDescent="0.25">
      <c r="A103" s="56" t="s">
        <v>345</v>
      </c>
      <c r="B103" s="26"/>
      <c r="C103" s="26"/>
      <c r="D103" s="11"/>
      <c r="E103" s="55"/>
      <c r="F103" s="141"/>
      <c r="G103" s="11" t="s">
        <v>1052</v>
      </c>
    </row>
    <row r="104" spans="1:7" ht="20.100000000000001" customHeight="1" x14ac:dyDescent="0.25">
      <c r="A104" s="11" t="s">
        <v>346</v>
      </c>
      <c r="B104" s="26" t="s">
        <v>90</v>
      </c>
      <c r="C104" s="26" t="s">
        <v>1053</v>
      </c>
      <c r="D104" s="26"/>
      <c r="E104" s="55">
        <v>83</v>
      </c>
      <c r="F104" s="141"/>
      <c r="G104" s="11" t="s">
        <v>1052</v>
      </c>
    </row>
    <row r="105" spans="1:7" ht="20.100000000000001" customHeight="1" x14ac:dyDescent="0.25">
      <c r="A105" s="11" t="s">
        <v>347</v>
      </c>
      <c r="B105" s="26" t="s">
        <v>90</v>
      </c>
      <c r="C105" s="26" t="s">
        <v>1053</v>
      </c>
      <c r="D105" s="26"/>
      <c r="E105" s="55">
        <v>140</v>
      </c>
      <c r="F105" s="141"/>
      <c r="G105" s="11" t="s">
        <v>1052</v>
      </c>
    </row>
    <row r="106" spans="1:7" ht="20.100000000000001" customHeight="1" x14ac:dyDescent="0.25">
      <c r="A106" s="11" t="s">
        <v>348</v>
      </c>
      <c r="B106" s="26" t="s">
        <v>90</v>
      </c>
      <c r="C106" s="26" t="s">
        <v>1053</v>
      </c>
      <c r="D106" s="26"/>
      <c r="E106" s="55">
        <v>410</v>
      </c>
      <c r="F106" s="141"/>
      <c r="G106" s="11" t="s">
        <v>1052</v>
      </c>
    </row>
    <row r="107" spans="1:7" ht="20.100000000000001" customHeight="1" x14ac:dyDescent="0.25">
      <c r="A107" s="11" t="s">
        <v>349</v>
      </c>
      <c r="B107" s="26" t="s">
        <v>90</v>
      </c>
      <c r="C107" s="26" t="s">
        <v>1053</v>
      </c>
      <c r="D107" s="26"/>
      <c r="E107" s="55">
        <v>1942</v>
      </c>
      <c r="F107" s="141"/>
      <c r="G107" s="11" t="s">
        <v>1052</v>
      </c>
    </row>
    <row r="108" spans="1:7" ht="20.100000000000001" customHeight="1" x14ac:dyDescent="0.25">
      <c r="A108" s="56" t="s">
        <v>1054</v>
      </c>
      <c r="B108" s="26" t="s">
        <v>90</v>
      </c>
      <c r="C108" s="26" t="s">
        <v>1055</v>
      </c>
      <c r="D108" s="26"/>
      <c r="E108" s="55">
        <v>185</v>
      </c>
      <c r="F108" s="141"/>
      <c r="G108" s="11" t="s">
        <v>1052</v>
      </c>
    </row>
    <row r="109" spans="1:7" ht="20.100000000000001" customHeight="1" x14ac:dyDescent="0.25">
      <c r="A109" s="56" t="s">
        <v>1056</v>
      </c>
      <c r="B109" s="26" t="s">
        <v>90</v>
      </c>
      <c r="C109" s="26" t="s">
        <v>1057</v>
      </c>
      <c r="D109" s="26"/>
      <c r="E109" s="55">
        <v>51</v>
      </c>
      <c r="F109" s="141"/>
      <c r="G109" s="11" t="s">
        <v>1052</v>
      </c>
    </row>
    <row r="110" spans="1:7" ht="31.5" customHeight="1" x14ac:dyDescent="0.25">
      <c r="A110" s="298" t="s">
        <v>2289</v>
      </c>
      <c r="B110" s="299" t="s">
        <v>1058</v>
      </c>
      <c r="C110" s="300" t="s">
        <v>1059</v>
      </c>
      <c r="D110" s="301">
        <v>0.05</v>
      </c>
      <c r="E110" s="301"/>
      <c r="F110" s="302"/>
      <c r="G110" s="297" t="s">
        <v>1052</v>
      </c>
    </row>
    <row r="111" spans="1:7" ht="20.100000000000001" customHeight="1" x14ac:dyDescent="0.25">
      <c r="A111" s="11" t="s">
        <v>2290</v>
      </c>
      <c r="B111" s="26"/>
      <c r="C111" s="26"/>
      <c r="D111" s="11"/>
      <c r="E111" s="55"/>
      <c r="F111" s="141"/>
      <c r="G111" s="11" t="s">
        <v>1052</v>
      </c>
    </row>
    <row r="112" spans="1:7" ht="20.100000000000001" customHeight="1" x14ac:dyDescent="0.25">
      <c r="A112" s="56" t="s">
        <v>1060</v>
      </c>
      <c r="B112" s="26" t="s">
        <v>1061</v>
      </c>
      <c r="C112" s="146" t="s">
        <v>1062</v>
      </c>
      <c r="D112" s="25">
        <v>0.16</v>
      </c>
      <c r="E112" s="55"/>
      <c r="F112" s="141"/>
      <c r="G112" s="11" t="s">
        <v>1052</v>
      </c>
    </row>
    <row r="113" spans="1:7" ht="20.100000000000001" customHeight="1" x14ac:dyDescent="0.25">
      <c r="A113" s="56" t="s">
        <v>1063</v>
      </c>
      <c r="B113" s="26"/>
      <c r="C113" s="26"/>
      <c r="D113" s="25">
        <v>0.16</v>
      </c>
      <c r="E113" s="55"/>
      <c r="F113" s="141"/>
      <c r="G113" s="11" t="s">
        <v>1052</v>
      </c>
    </row>
    <row r="114" spans="1:7" ht="20.100000000000001" customHeight="1" x14ac:dyDescent="0.25">
      <c r="A114" s="56" t="s">
        <v>1064</v>
      </c>
      <c r="B114" s="26"/>
      <c r="C114" s="26"/>
      <c r="D114" s="25">
        <v>0.16</v>
      </c>
      <c r="E114" s="55"/>
      <c r="F114" s="141"/>
      <c r="G114" s="11" t="s">
        <v>1052</v>
      </c>
    </row>
    <row r="115" spans="1:7" ht="20.100000000000001" customHeight="1" x14ac:dyDescent="0.25">
      <c r="A115" s="56" t="s">
        <v>1065</v>
      </c>
      <c r="B115" s="26"/>
      <c r="C115" s="26"/>
      <c r="D115" s="116">
        <v>0.16</v>
      </c>
      <c r="E115" s="135"/>
      <c r="F115" s="141"/>
      <c r="G115" s="11" t="s">
        <v>1052</v>
      </c>
    </row>
    <row r="116" spans="1:7" ht="20.100000000000001" customHeight="1" x14ac:dyDescent="0.25">
      <c r="A116" s="56" t="s">
        <v>1066</v>
      </c>
      <c r="B116" s="26" t="s">
        <v>1067</v>
      </c>
      <c r="C116" s="26" t="s">
        <v>1068</v>
      </c>
      <c r="D116" s="116"/>
      <c r="E116" s="135"/>
      <c r="F116" s="141"/>
      <c r="G116" s="11" t="s">
        <v>1052</v>
      </c>
    </row>
    <row r="117" spans="1:7" ht="20.100000000000001" customHeight="1" x14ac:dyDescent="0.25">
      <c r="A117" s="50" t="s">
        <v>350</v>
      </c>
      <c r="B117" s="26"/>
      <c r="C117" s="26"/>
      <c r="D117" s="78"/>
      <c r="E117" s="135"/>
      <c r="F117" s="141">
        <v>15250.86</v>
      </c>
      <c r="G117" s="50" t="s">
        <v>1069</v>
      </c>
    </row>
    <row r="118" spans="1:7" ht="20.100000000000001" customHeight="1" x14ac:dyDescent="0.25">
      <c r="A118" s="56" t="s">
        <v>351</v>
      </c>
      <c r="B118" s="26" t="s">
        <v>1070</v>
      </c>
      <c r="C118" s="26" t="s">
        <v>1071</v>
      </c>
      <c r="D118" s="136">
        <v>5.0000000000000001E-3</v>
      </c>
      <c r="E118" s="135"/>
      <c r="F118" s="141"/>
      <c r="G118" s="11" t="s">
        <v>1069</v>
      </c>
    </row>
    <row r="119" spans="1:7" ht="20.100000000000001" customHeight="1" x14ac:dyDescent="0.25">
      <c r="A119" s="56" t="s">
        <v>2288</v>
      </c>
      <c r="B119" s="26" t="s">
        <v>1072</v>
      </c>
      <c r="C119" s="26" t="s">
        <v>1071</v>
      </c>
      <c r="D119" s="116">
        <v>0.01</v>
      </c>
      <c r="E119" s="135"/>
      <c r="F119" s="141"/>
      <c r="G119" s="11" t="s">
        <v>1069</v>
      </c>
    </row>
    <row r="120" spans="1:7" ht="20.100000000000001" customHeight="1" x14ac:dyDescent="0.25">
      <c r="A120" s="11" t="s">
        <v>352</v>
      </c>
      <c r="B120" s="26" t="s">
        <v>681</v>
      </c>
      <c r="C120" s="26" t="s">
        <v>1073</v>
      </c>
      <c r="D120" s="116">
        <v>0.01</v>
      </c>
      <c r="E120" s="135"/>
      <c r="F120" s="141"/>
      <c r="G120" s="11" t="s">
        <v>1069</v>
      </c>
    </row>
    <row r="121" spans="1:7" ht="20.100000000000001" customHeight="1" x14ac:dyDescent="0.25">
      <c r="A121" s="56" t="s">
        <v>1074</v>
      </c>
      <c r="B121" s="26" t="s">
        <v>1075</v>
      </c>
      <c r="C121" s="26" t="s">
        <v>1076</v>
      </c>
      <c r="D121" s="84"/>
      <c r="E121" s="135">
        <v>325</v>
      </c>
      <c r="F121" s="141"/>
      <c r="G121" s="11" t="s">
        <v>1069</v>
      </c>
    </row>
    <row r="122" spans="1:7" ht="20.100000000000001" customHeight="1" x14ac:dyDescent="0.25">
      <c r="A122" s="54" t="s">
        <v>1077</v>
      </c>
      <c r="B122" s="26" t="s">
        <v>1058</v>
      </c>
      <c r="C122" s="26" t="s">
        <v>1058</v>
      </c>
      <c r="D122" s="84"/>
      <c r="E122" s="135">
        <v>130</v>
      </c>
      <c r="F122" s="141"/>
      <c r="G122" s="11" t="s">
        <v>1069</v>
      </c>
    </row>
    <row r="123" spans="1:7" ht="20.100000000000001" customHeight="1" x14ac:dyDescent="0.25">
      <c r="A123" s="56" t="s">
        <v>1078</v>
      </c>
      <c r="B123" s="26" t="s">
        <v>1058</v>
      </c>
      <c r="C123" s="26" t="s">
        <v>1058</v>
      </c>
      <c r="D123" s="84"/>
      <c r="E123" s="135">
        <v>65</v>
      </c>
      <c r="F123" s="141"/>
      <c r="G123" s="11" t="s">
        <v>1069</v>
      </c>
    </row>
    <row r="124" spans="1:7" ht="20.100000000000001" customHeight="1" x14ac:dyDescent="0.25">
      <c r="A124" s="56" t="s">
        <v>353</v>
      </c>
      <c r="B124" s="26" t="s">
        <v>1058</v>
      </c>
      <c r="C124" s="26" t="s">
        <v>1079</v>
      </c>
      <c r="D124" s="116">
        <v>0.1</v>
      </c>
      <c r="E124" s="135"/>
      <c r="F124" s="141"/>
      <c r="G124" s="11" t="s">
        <v>1069</v>
      </c>
    </row>
    <row r="125" spans="1:7" ht="20.100000000000001" customHeight="1" x14ac:dyDescent="0.25">
      <c r="A125" s="56" t="s">
        <v>1080</v>
      </c>
      <c r="B125" s="26" t="s">
        <v>1058</v>
      </c>
      <c r="C125" s="26" t="s">
        <v>1081</v>
      </c>
      <c r="D125" s="84"/>
      <c r="E125" s="135">
        <v>130</v>
      </c>
      <c r="F125" s="141"/>
      <c r="G125" s="11" t="s">
        <v>1069</v>
      </c>
    </row>
    <row r="126" spans="1:7" ht="20.100000000000001" customHeight="1" x14ac:dyDescent="0.25">
      <c r="A126" s="54" t="s">
        <v>72</v>
      </c>
      <c r="B126" s="26"/>
      <c r="C126" s="26"/>
      <c r="D126" s="78"/>
      <c r="E126" s="135"/>
      <c r="F126" s="141">
        <f>266601.45+238326.44</f>
        <v>504927.89</v>
      </c>
      <c r="G126" s="50" t="s">
        <v>1082</v>
      </c>
    </row>
    <row r="127" spans="1:7" ht="20.100000000000001" customHeight="1" x14ac:dyDescent="0.25">
      <c r="A127" s="56" t="s">
        <v>354</v>
      </c>
      <c r="B127" s="26" t="s">
        <v>992</v>
      </c>
      <c r="C127" s="26" t="s">
        <v>1083</v>
      </c>
      <c r="D127" s="78"/>
      <c r="E127" s="135">
        <v>65</v>
      </c>
      <c r="F127" s="141"/>
      <c r="G127" s="11" t="s">
        <v>1082</v>
      </c>
    </row>
    <row r="128" spans="1:7" ht="20.100000000000001" customHeight="1" x14ac:dyDescent="0.25">
      <c r="A128" s="56" t="s">
        <v>355</v>
      </c>
      <c r="B128" s="26" t="s">
        <v>992</v>
      </c>
      <c r="C128" s="26" t="s">
        <v>1084</v>
      </c>
      <c r="D128" s="78"/>
      <c r="E128" s="135">
        <v>65</v>
      </c>
      <c r="F128" s="141"/>
      <c r="G128" s="11" t="s">
        <v>1082</v>
      </c>
    </row>
    <row r="129" spans="1:7" ht="20.100000000000001" customHeight="1" x14ac:dyDescent="0.25">
      <c r="A129" s="59" t="s">
        <v>356</v>
      </c>
      <c r="B129" s="26" t="s">
        <v>1085</v>
      </c>
      <c r="C129" s="146" t="s">
        <v>1086</v>
      </c>
      <c r="D129" s="136">
        <v>4.0000000000000001E-3</v>
      </c>
      <c r="E129" s="135">
        <v>130</v>
      </c>
      <c r="F129" s="141"/>
      <c r="G129" s="11" t="s">
        <v>1082</v>
      </c>
    </row>
    <row r="130" spans="1:7" ht="20.100000000000001" customHeight="1" x14ac:dyDescent="0.25">
      <c r="A130" s="11" t="s">
        <v>1087</v>
      </c>
      <c r="B130" s="26" t="s">
        <v>1088</v>
      </c>
      <c r="C130" s="26" t="s">
        <v>1081</v>
      </c>
      <c r="D130" s="78"/>
      <c r="E130" s="135">
        <v>65</v>
      </c>
      <c r="F130" s="141"/>
      <c r="G130" s="11" t="s">
        <v>1082</v>
      </c>
    </row>
    <row r="131" spans="1:7" ht="20.100000000000001" customHeight="1" x14ac:dyDescent="0.25">
      <c r="A131" s="56" t="s">
        <v>1089</v>
      </c>
      <c r="B131" s="26" t="s">
        <v>1088</v>
      </c>
      <c r="C131" s="26" t="s">
        <v>1081</v>
      </c>
      <c r="D131" s="78"/>
      <c r="E131" s="135">
        <v>65</v>
      </c>
      <c r="F131" s="141"/>
      <c r="G131" s="11" t="s">
        <v>1082</v>
      </c>
    </row>
    <row r="132" spans="1:7" ht="20.100000000000001" customHeight="1" x14ac:dyDescent="0.25">
      <c r="A132" s="11" t="s">
        <v>357</v>
      </c>
      <c r="B132" s="26" t="s">
        <v>992</v>
      </c>
      <c r="C132" s="26" t="s">
        <v>1090</v>
      </c>
      <c r="D132" s="78"/>
      <c r="E132" s="135">
        <v>65</v>
      </c>
      <c r="F132" s="141"/>
      <c r="G132" s="11" t="s">
        <v>1082</v>
      </c>
    </row>
    <row r="133" spans="1:7" ht="20.100000000000001" customHeight="1" x14ac:dyDescent="0.25">
      <c r="A133" s="11" t="s">
        <v>358</v>
      </c>
      <c r="B133" s="26" t="s">
        <v>1058</v>
      </c>
      <c r="C133" s="26" t="s">
        <v>1091</v>
      </c>
      <c r="D133" s="78"/>
      <c r="E133" s="135">
        <v>130</v>
      </c>
      <c r="F133" s="141"/>
      <c r="G133" s="11" t="s">
        <v>1082</v>
      </c>
    </row>
    <row r="134" spans="1:7" ht="20.100000000000001" customHeight="1" x14ac:dyDescent="0.25">
      <c r="A134" s="11" t="s">
        <v>359</v>
      </c>
      <c r="B134" s="26" t="s">
        <v>1058</v>
      </c>
      <c r="C134" s="26" t="s">
        <v>1092</v>
      </c>
      <c r="D134" s="78"/>
      <c r="E134" s="135">
        <v>130</v>
      </c>
      <c r="F134" s="141"/>
      <c r="G134" s="11" t="s">
        <v>1082</v>
      </c>
    </row>
    <row r="135" spans="1:7" ht="20.100000000000001" customHeight="1" x14ac:dyDescent="0.25">
      <c r="A135" s="11" t="s">
        <v>360</v>
      </c>
      <c r="B135" s="26" t="s">
        <v>145</v>
      </c>
      <c r="C135" s="26" t="s">
        <v>1092</v>
      </c>
      <c r="D135" s="78"/>
      <c r="E135" s="135">
        <v>80</v>
      </c>
      <c r="F135" s="141"/>
      <c r="G135" s="11" t="s">
        <v>1082</v>
      </c>
    </row>
    <row r="136" spans="1:7" ht="20.100000000000001" customHeight="1" x14ac:dyDescent="0.25">
      <c r="A136" s="11" t="s">
        <v>1093</v>
      </c>
      <c r="B136" s="26" t="s">
        <v>145</v>
      </c>
      <c r="C136" s="26" t="s">
        <v>1092</v>
      </c>
      <c r="D136" s="78"/>
      <c r="E136" s="135">
        <v>65</v>
      </c>
      <c r="F136" s="141"/>
      <c r="G136" s="11" t="s">
        <v>1082</v>
      </c>
    </row>
    <row r="137" spans="1:7" ht="20.100000000000001" customHeight="1" x14ac:dyDescent="0.25">
      <c r="A137" s="56" t="s">
        <v>361</v>
      </c>
      <c r="B137" s="26" t="s">
        <v>886</v>
      </c>
      <c r="C137" s="26" t="s">
        <v>1094</v>
      </c>
      <c r="D137" s="78"/>
      <c r="E137" s="135">
        <v>35</v>
      </c>
      <c r="F137" s="141"/>
      <c r="G137" s="11" t="s">
        <v>1082</v>
      </c>
    </row>
    <row r="138" spans="1:7" ht="20.100000000000001" customHeight="1" x14ac:dyDescent="0.25">
      <c r="A138" s="11" t="s">
        <v>362</v>
      </c>
      <c r="B138" s="26" t="s">
        <v>886</v>
      </c>
      <c r="C138" s="26" t="s">
        <v>1095</v>
      </c>
      <c r="D138" s="78"/>
      <c r="E138" s="135">
        <v>30</v>
      </c>
      <c r="F138" s="141"/>
      <c r="G138" s="11" t="s">
        <v>1082</v>
      </c>
    </row>
    <row r="139" spans="1:7" ht="20.100000000000001" customHeight="1" x14ac:dyDescent="0.25">
      <c r="A139" s="11" t="s">
        <v>363</v>
      </c>
      <c r="B139" s="26" t="s">
        <v>992</v>
      </c>
      <c r="C139" s="26" t="s">
        <v>1096</v>
      </c>
      <c r="D139" s="78"/>
      <c r="E139" s="135">
        <v>35</v>
      </c>
      <c r="F139" s="141"/>
      <c r="G139" s="11" t="s">
        <v>1082</v>
      </c>
    </row>
    <row r="140" spans="1:7" ht="20.100000000000001" customHeight="1" x14ac:dyDescent="0.25">
      <c r="A140" s="11" t="s">
        <v>364</v>
      </c>
      <c r="B140" s="26" t="s">
        <v>992</v>
      </c>
      <c r="C140" s="26" t="s">
        <v>1084</v>
      </c>
      <c r="D140" s="78"/>
      <c r="E140" s="135">
        <v>29</v>
      </c>
      <c r="F140" s="141"/>
      <c r="G140" s="11" t="s">
        <v>1082</v>
      </c>
    </row>
    <row r="141" spans="1:7" ht="20.100000000000001" customHeight="1" x14ac:dyDescent="0.25">
      <c r="A141" s="11" t="s">
        <v>365</v>
      </c>
      <c r="B141" s="26" t="s">
        <v>992</v>
      </c>
      <c r="C141" s="26" t="s">
        <v>1084</v>
      </c>
      <c r="D141" s="78"/>
      <c r="E141" s="135">
        <v>51</v>
      </c>
      <c r="F141" s="141"/>
      <c r="G141" s="11" t="s">
        <v>1082</v>
      </c>
    </row>
    <row r="142" spans="1:7" ht="20.100000000000001" customHeight="1" x14ac:dyDescent="0.25">
      <c r="A142" s="56" t="s">
        <v>366</v>
      </c>
      <c r="B142" s="26" t="s">
        <v>992</v>
      </c>
      <c r="C142" s="26" t="s">
        <v>1084</v>
      </c>
      <c r="D142" s="78"/>
      <c r="E142" s="135">
        <v>60</v>
      </c>
      <c r="F142" s="141"/>
      <c r="G142" s="11" t="s">
        <v>1082</v>
      </c>
    </row>
    <row r="143" spans="1:7" ht="20.100000000000001" customHeight="1" x14ac:dyDescent="0.25">
      <c r="A143" s="11" t="s">
        <v>1097</v>
      </c>
      <c r="B143" s="26" t="s">
        <v>1058</v>
      </c>
      <c r="C143" s="26" t="s">
        <v>1084</v>
      </c>
      <c r="D143" s="78"/>
      <c r="E143" s="135">
        <v>46</v>
      </c>
      <c r="F143" s="141"/>
      <c r="G143" s="11" t="s">
        <v>1082</v>
      </c>
    </row>
    <row r="144" spans="1:7" ht="20.100000000000001" customHeight="1" x14ac:dyDescent="0.25">
      <c r="A144" s="56" t="s">
        <v>367</v>
      </c>
      <c r="B144" s="26" t="s">
        <v>1058</v>
      </c>
      <c r="C144" s="26" t="s">
        <v>1098</v>
      </c>
      <c r="D144" s="78"/>
      <c r="E144" s="135">
        <v>51</v>
      </c>
      <c r="F144" s="141"/>
      <c r="G144" s="11" t="s">
        <v>1082</v>
      </c>
    </row>
    <row r="145" spans="1:7" ht="20.100000000000001" customHeight="1" x14ac:dyDescent="0.25">
      <c r="A145" s="14" t="s">
        <v>368</v>
      </c>
      <c r="B145" s="26" t="s">
        <v>1058</v>
      </c>
      <c r="C145" s="26" t="s">
        <v>1099</v>
      </c>
      <c r="D145" s="78"/>
      <c r="E145" s="135">
        <v>74</v>
      </c>
      <c r="F145" s="141"/>
      <c r="G145" s="11" t="s">
        <v>1082</v>
      </c>
    </row>
    <row r="146" spans="1:7" ht="20.100000000000001" customHeight="1" x14ac:dyDescent="0.25">
      <c r="A146" s="11" t="s">
        <v>369</v>
      </c>
      <c r="B146" s="26" t="s">
        <v>1058</v>
      </c>
      <c r="C146" s="26" t="s">
        <v>1055</v>
      </c>
      <c r="D146" s="78"/>
      <c r="E146" s="135">
        <v>65</v>
      </c>
      <c r="F146" s="141"/>
      <c r="G146" s="11" t="s">
        <v>1082</v>
      </c>
    </row>
    <row r="147" spans="1:7" ht="20.100000000000001" customHeight="1" x14ac:dyDescent="0.25">
      <c r="A147" s="56" t="s">
        <v>370</v>
      </c>
      <c r="B147" s="26" t="s">
        <v>1058</v>
      </c>
      <c r="C147" s="26" t="s">
        <v>1100</v>
      </c>
      <c r="D147" s="78"/>
      <c r="E147" s="135">
        <v>65</v>
      </c>
      <c r="F147" s="141"/>
      <c r="G147" s="11" t="s">
        <v>1082</v>
      </c>
    </row>
    <row r="148" spans="1:7" ht="20.100000000000001" customHeight="1" x14ac:dyDescent="0.25">
      <c r="A148" s="56" t="s">
        <v>1101</v>
      </c>
      <c r="B148" s="26" t="s">
        <v>90</v>
      </c>
      <c r="C148" s="26" t="s">
        <v>1102</v>
      </c>
      <c r="D148" s="78"/>
      <c r="E148" s="135">
        <v>135</v>
      </c>
      <c r="F148" s="141"/>
      <c r="G148" s="11" t="s">
        <v>1082</v>
      </c>
    </row>
    <row r="149" spans="1:7" ht="20.100000000000001" customHeight="1" x14ac:dyDescent="0.25">
      <c r="A149" s="56" t="s">
        <v>1103</v>
      </c>
      <c r="B149" s="26" t="s">
        <v>1104</v>
      </c>
      <c r="C149" s="26" t="s">
        <v>1102</v>
      </c>
      <c r="D149" s="78"/>
      <c r="E149" s="135">
        <v>203</v>
      </c>
      <c r="F149" s="141"/>
      <c r="G149" s="11" t="s">
        <v>1082</v>
      </c>
    </row>
    <row r="150" spans="1:7" ht="20.100000000000001" customHeight="1" x14ac:dyDescent="0.25">
      <c r="A150" s="56" t="s">
        <v>1105</v>
      </c>
      <c r="B150" s="26" t="s">
        <v>1106</v>
      </c>
      <c r="C150" s="26" t="s">
        <v>1102</v>
      </c>
      <c r="D150" s="78"/>
      <c r="E150" s="135">
        <v>270</v>
      </c>
      <c r="F150" s="141"/>
      <c r="G150" s="11" t="s">
        <v>1082</v>
      </c>
    </row>
    <row r="151" spans="1:7" ht="20.100000000000001" customHeight="1" x14ac:dyDescent="0.25">
      <c r="A151" s="56" t="s">
        <v>1107</v>
      </c>
      <c r="B151" s="26" t="s">
        <v>1108</v>
      </c>
      <c r="C151" s="26" t="s">
        <v>1102</v>
      </c>
      <c r="D151" s="78"/>
      <c r="E151" s="135">
        <v>338</v>
      </c>
      <c r="F151" s="141"/>
      <c r="G151" s="11" t="s">
        <v>1082</v>
      </c>
    </row>
    <row r="152" spans="1:7" ht="20.100000000000001" customHeight="1" x14ac:dyDescent="0.25">
      <c r="A152" s="56" t="s">
        <v>1109</v>
      </c>
      <c r="B152" s="26" t="s">
        <v>1039</v>
      </c>
      <c r="C152" s="26" t="s">
        <v>1102</v>
      </c>
      <c r="D152" s="78"/>
      <c r="E152" s="135">
        <v>406</v>
      </c>
      <c r="F152" s="141"/>
      <c r="G152" s="11" t="s">
        <v>1082</v>
      </c>
    </row>
    <row r="153" spans="1:7" ht="20.100000000000001" customHeight="1" x14ac:dyDescent="0.25">
      <c r="A153" s="56" t="s">
        <v>371</v>
      </c>
      <c r="B153" s="26" t="s">
        <v>1088</v>
      </c>
      <c r="C153" s="26" t="s">
        <v>1067</v>
      </c>
      <c r="D153" s="78"/>
      <c r="E153" s="135">
        <v>100</v>
      </c>
      <c r="F153" s="141"/>
      <c r="G153" s="11" t="s">
        <v>1082</v>
      </c>
    </row>
    <row r="154" spans="1:7" ht="20.100000000000001" customHeight="1" x14ac:dyDescent="0.25">
      <c r="A154" s="11" t="s">
        <v>372</v>
      </c>
      <c r="B154" s="26" t="s">
        <v>1088</v>
      </c>
      <c r="C154" s="26" t="s">
        <v>1110</v>
      </c>
      <c r="D154" s="78"/>
      <c r="E154" s="135">
        <v>65</v>
      </c>
      <c r="F154" s="141"/>
      <c r="G154" s="11" t="s">
        <v>1082</v>
      </c>
    </row>
    <row r="155" spans="1:7" ht="20.100000000000001" customHeight="1" x14ac:dyDescent="0.25">
      <c r="A155" s="56" t="s">
        <v>373</v>
      </c>
      <c r="B155" s="26" t="s">
        <v>1088</v>
      </c>
      <c r="C155" s="26" t="s">
        <v>1110</v>
      </c>
      <c r="D155" s="78"/>
      <c r="E155" s="135">
        <v>65</v>
      </c>
      <c r="F155" s="141"/>
      <c r="G155" s="11" t="s">
        <v>1082</v>
      </c>
    </row>
    <row r="156" spans="1:7" ht="20.100000000000001" customHeight="1" x14ac:dyDescent="0.25">
      <c r="A156" s="56" t="s">
        <v>374</v>
      </c>
      <c r="B156" s="26" t="s">
        <v>1088</v>
      </c>
      <c r="C156" s="26" t="s">
        <v>1110</v>
      </c>
      <c r="D156" s="78"/>
      <c r="E156" s="135">
        <v>65</v>
      </c>
      <c r="F156" s="141"/>
      <c r="G156" s="11" t="s">
        <v>1082</v>
      </c>
    </row>
    <row r="157" spans="1:7" ht="20.100000000000001" customHeight="1" x14ac:dyDescent="0.25">
      <c r="A157" s="11" t="s">
        <v>375</v>
      </c>
      <c r="B157" s="26" t="s">
        <v>90</v>
      </c>
      <c r="C157" s="26" t="s">
        <v>1110</v>
      </c>
      <c r="D157" s="78"/>
      <c r="E157" s="135">
        <v>100</v>
      </c>
      <c r="F157" s="141"/>
      <c r="G157" s="11" t="s">
        <v>1082</v>
      </c>
    </row>
    <row r="158" spans="1:7" ht="20.100000000000001" customHeight="1" x14ac:dyDescent="0.25">
      <c r="A158" s="56" t="s">
        <v>376</v>
      </c>
      <c r="B158" s="26" t="s">
        <v>1088</v>
      </c>
      <c r="C158" s="26" t="s">
        <v>1110</v>
      </c>
      <c r="D158" s="78"/>
      <c r="E158" s="135">
        <v>20</v>
      </c>
      <c r="F158" s="141"/>
      <c r="G158" s="11" t="s">
        <v>1082</v>
      </c>
    </row>
    <row r="159" spans="1:7" ht="20.100000000000001" customHeight="1" x14ac:dyDescent="0.25">
      <c r="A159" s="56" t="s">
        <v>377</v>
      </c>
      <c r="B159" s="26" t="s">
        <v>1088</v>
      </c>
      <c r="C159" s="26" t="s">
        <v>1110</v>
      </c>
      <c r="D159" s="78"/>
      <c r="E159" s="135">
        <v>20</v>
      </c>
      <c r="F159" s="141"/>
      <c r="G159" s="11" t="s">
        <v>1082</v>
      </c>
    </row>
    <row r="160" spans="1:7" ht="20.100000000000001" customHeight="1" x14ac:dyDescent="0.25">
      <c r="A160" s="56" t="s">
        <v>378</v>
      </c>
      <c r="B160" s="26" t="s">
        <v>1088</v>
      </c>
      <c r="C160" s="26" t="s">
        <v>1110</v>
      </c>
      <c r="D160" s="78"/>
      <c r="E160" s="135">
        <v>20</v>
      </c>
      <c r="F160" s="141"/>
      <c r="G160" s="11" t="s">
        <v>1082</v>
      </c>
    </row>
    <row r="161" spans="1:7" ht="20.100000000000001" customHeight="1" x14ac:dyDescent="0.25">
      <c r="A161" s="56" t="s">
        <v>379</v>
      </c>
      <c r="B161" s="26" t="s">
        <v>1088</v>
      </c>
      <c r="C161" s="26" t="s">
        <v>1111</v>
      </c>
      <c r="D161" s="78"/>
      <c r="E161" s="135">
        <v>65</v>
      </c>
      <c r="F161" s="141"/>
      <c r="G161" s="11" t="s">
        <v>1082</v>
      </c>
    </row>
    <row r="162" spans="1:7" ht="20.100000000000001" customHeight="1" x14ac:dyDescent="0.25">
      <c r="A162" s="56" t="s">
        <v>380</v>
      </c>
      <c r="B162" s="26" t="s">
        <v>1088</v>
      </c>
      <c r="C162" s="26" t="s">
        <v>1112</v>
      </c>
      <c r="D162" s="78"/>
      <c r="E162" s="135">
        <v>130</v>
      </c>
      <c r="F162" s="141"/>
      <c r="G162" s="11" t="s">
        <v>1082</v>
      </c>
    </row>
    <row r="163" spans="1:7" ht="20.100000000000001" customHeight="1" x14ac:dyDescent="0.25">
      <c r="A163" s="56" t="s">
        <v>381</v>
      </c>
      <c r="B163" s="26" t="s">
        <v>1088</v>
      </c>
      <c r="C163" s="26" t="s">
        <v>1058</v>
      </c>
      <c r="D163" s="78"/>
      <c r="E163" s="135">
        <v>90</v>
      </c>
      <c r="F163" s="141"/>
      <c r="G163" s="11" t="s">
        <v>1082</v>
      </c>
    </row>
    <row r="164" spans="1:7" ht="20.100000000000001" customHeight="1" x14ac:dyDescent="0.25">
      <c r="A164" s="56" t="s">
        <v>382</v>
      </c>
      <c r="B164" s="26" t="s">
        <v>1088</v>
      </c>
      <c r="C164" s="26" t="s">
        <v>1113</v>
      </c>
      <c r="D164" s="78"/>
      <c r="E164" s="135">
        <v>105</v>
      </c>
      <c r="F164" s="141"/>
      <c r="G164" s="11" t="s">
        <v>1082</v>
      </c>
    </row>
    <row r="165" spans="1:7" ht="20.100000000000001" customHeight="1" x14ac:dyDescent="0.25">
      <c r="A165" s="59" t="s">
        <v>383</v>
      </c>
      <c r="B165" s="26" t="s">
        <v>1088</v>
      </c>
      <c r="C165" s="26" t="s">
        <v>1114</v>
      </c>
      <c r="D165" s="78"/>
      <c r="E165" s="135">
        <v>105</v>
      </c>
      <c r="F165" s="141"/>
      <c r="G165" s="11" t="s">
        <v>1082</v>
      </c>
    </row>
    <row r="166" spans="1:7" ht="20.100000000000001" customHeight="1" x14ac:dyDescent="0.25">
      <c r="A166" s="56" t="s">
        <v>384</v>
      </c>
      <c r="B166" s="26" t="s">
        <v>1088</v>
      </c>
      <c r="C166" s="26" t="s">
        <v>1067</v>
      </c>
      <c r="D166" s="78"/>
      <c r="E166" s="135">
        <v>130</v>
      </c>
      <c r="F166" s="141"/>
      <c r="G166" s="11" t="s">
        <v>1082</v>
      </c>
    </row>
    <row r="167" spans="1:7" ht="20.100000000000001" customHeight="1" x14ac:dyDescent="0.25">
      <c r="A167" s="56" t="s">
        <v>385</v>
      </c>
      <c r="B167" s="26" t="s">
        <v>1088</v>
      </c>
      <c r="C167" s="26" t="s">
        <v>1111</v>
      </c>
      <c r="D167" s="78"/>
      <c r="E167" s="135">
        <v>105</v>
      </c>
      <c r="F167" s="141"/>
      <c r="G167" s="11" t="s">
        <v>1082</v>
      </c>
    </row>
    <row r="168" spans="1:7" ht="20.100000000000001" customHeight="1" x14ac:dyDescent="0.25">
      <c r="A168" s="11" t="s">
        <v>386</v>
      </c>
      <c r="B168" s="26" t="s">
        <v>1088</v>
      </c>
      <c r="C168" s="26" t="s">
        <v>1115</v>
      </c>
      <c r="D168" s="78"/>
      <c r="E168" s="135">
        <v>195</v>
      </c>
      <c r="F168" s="141"/>
      <c r="G168" s="11" t="s">
        <v>1082</v>
      </c>
    </row>
    <row r="169" spans="1:7" ht="20.100000000000001" customHeight="1" x14ac:dyDescent="0.25">
      <c r="A169" s="50" t="s">
        <v>17</v>
      </c>
      <c r="B169" s="11" t="s">
        <v>1088</v>
      </c>
      <c r="C169" s="11" t="s">
        <v>1058</v>
      </c>
      <c r="D169" s="116">
        <v>0.1</v>
      </c>
      <c r="E169" s="135"/>
      <c r="F169" s="141">
        <v>164845.14000000001</v>
      </c>
      <c r="G169" s="50" t="s">
        <v>1116</v>
      </c>
    </row>
    <row r="170" spans="1:7" ht="20.100000000000001" customHeight="1" x14ac:dyDescent="0.25">
      <c r="A170" s="11" t="s">
        <v>387</v>
      </c>
      <c r="B170" s="11"/>
      <c r="C170" s="11"/>
      <c r="D170" s="78"/>
      <c r="E170" s="135"/>
      <c r="F170" s="141"/>
      <c r="G170" s="11" t="s">
        <v>1116</v>
      </c>
    </row>
    <row r="171" spans="1:7" ht="20.100000000000001" customHeight="1" x14ac:dyDescent="0.25">
      <c r="A171" s="11" t="s">
        <v>388</v>
      </c>
      <c r="B171" s="11"/>
      <c r="C171" s="11"/>
      <c r="D171" s="78"/>
      <c r="E171" s="135"/>
      <c r="F171" s="141"/>
      <c r="G171" s="11" t="s">
        <v>1116</v>
      </c>
    </row>
    <row r="172" spans="1:7" ht="20.100000000000001" customHeight="1" x14ac:dyDescent="0.25">
      <c r="A172" s="56" t="s">
        <v>389</v>
      </c>
      <c r="B172" s="11"/>
      <c r="C172" s="11"/>
      <c r="D172" s="78"/>
      <c r="E172" s="135"/>
      <c r="F172" s="141"/>
      <c r="G172" s="11" t="s">
        <v>1116</v>
      </c>
    </row>
    <row r="173" spans="1:7" ht="20.100000000000001" customHeight="1" x14ac:dyDescent="0.25">
      <c r="A173" s="11" t="s">
        <v>390</v>
      </c>
      <c r="B173" s="11"/>
      <c r="C173" s="11"/>
      <c r="D173" s="78"/>
      <c r="E173" s="135"/>
      <c r="F173" s="141"/>
      <c r="G173" s="11" t="s">
        <v>1116</v>
      </c>
    </row>
    <row r="174" spans="1:7" ht="20.100000000000001" customHeight="1" x14ac:dyDescent="0.25">
      <c r="A174" s="11" t="s">
        <v>391</v>
      </c>
      <c r="B174" s="11"/>
      <c r="C174" s="11"/>
      <c r="D174" s="78"/>
      <c r="E174" s="135"/>
      <c r="F174" s="141"/>
      <c r="G174" s="11" t="s">
        <v>1116</v>
      </c>
    </row>
    <row r="175" spans="1:7" ht="20.100000000000001" customHeight="1" x14ac:dyDescent="0.25">
      <c r="A175" s="50" t="s">
        <v>392</v>
      </c>
      <c r="B175" s="11" t="s">
        <v>1117</v>
      </c>
      <c r="C175" s="11" t="s">
        <v>1118</v>
      </c>
      <c r="D175" s="116">
        <v>0.2</v>
      </c>
      <c r="E175" s="135"/>
      <c r="F175" s="141"/>
      <c r="G175" s="11"/>
    </row>
    <row r="176" spans="1:7" ht="20.100000000000001" customHeight="1" x14ac:dyDescent="0.25">
      <c r="A176" s="133"/>
      <c r="B176" s="42"/>
      <c r="C176" s="42"/>
      <c r="D176" s="137"/>
      <c r="E176" s="138"/>
      <c r="F176" s="142"/>
      <c r="G176" s="134"/>
    </row>
    <row r="177" spans="1:7" ht="20.100000000000001" customHeight="1" x14ac:dyDescent="0.25">
      <c r="A177" s="13" t="s">
        <v>1119</v>
      </c>
      <c r="B177" s="13"/>
      <c r="C177" s="13"/>
      <c r="D177" s="139"/>
      <c r="E177" s="139"/>
      <c r="F177" s="143"/>
      <c r="G177" s="13"/>
    </row>
    <row r="178" spans="1:7" ht="20.100000000000001" customHeight="1" x14ac:dyDescent="0.25">
      <c r="A178" s="13" t="s">
        <v>1120</v>
      </c>
      <c r="B178" s="13"/>
      <c r="C178" s="13"/>
      <c r="D178" s="139"/>
      <c r="E178" s="139"/>
      <c r="F178" s="143"/>
      <c r="G178" s="13"/>
    </row>
    <row r="179" spans="1:7" ht="20.100000000000001" customHeight="1" x14ac:dyDescent="0.25">
      <c r="A179" s="13" t="s">
        <v>1121</v>
      </c>
      <c r="B179" s="13"/>
      <c r="C179" s="13"/>
      <c r="D179" s="139"/>
      <c r="E179" s="139"/>
      <c r="F179" s="143"/>
      <c r="G179" s="13"/>
    </row>
    <row r="180" spans="1:7" ht="20.100000000000001" customHeight="1" x14ac:dyDescent="0.25">
      <c r="A180" s="13" t="s">
        <v>1122</v>
      </c>
      <c r="B180" s="13"/>
      <c r="C180" s="13"/>
      <c r="D180" s="139"/>
      <c r="E180" s="139"/>
      <c r="F180" s="143"/>
      <c r="G180" s="13"/>
    </row>
    <row r="181" spans="1:7" ht="20.100000000000001" customHeight="1" x14ac:dyDescent="0.25">
      <c r="A181" s="13" t="s">
        <v>1123</v>
      </c>
      <c r="B181" s="13"/>
      <c r="C181" s="13"/>
      <c r="D181" s="139"/>
      <c r="E181" s="139"/>
      <c r="F181" s="143"/>
      <c r="G181" s="13"/>
    </row>
    <row r="182" spans="1:7" ht="20.100000000000001" customHeight="1" x14ac:dyDescent="0.25">
      <c r="A182" s="13" t="s">
        <v>1124</v>
      </c>
      <c r="B182" s="13"/>
      <c r="C182" s="13"/>
      <c r="D182" s="139"/>
      <c r="E182" s="139"/>
      <c r="F182" s="143"/>
      <c r="G182" s="13"/>
    </row>
    <row r="183" spans="1:7" ht="20.100000000000001" customHeight="1" x14ac:dyDescent="0.25">
      <c r="A183" s="13" t="s">
        <v>1125</v>
      </c>
      <c r="B183" s="13"/>
      <c r="C183" s="13"/>
      <c r="D183" s="139"/>
      <c r="E183" s="139"/>
      <c r="F183" s="143"/>
      <c r="G183" s="13"/>
    </row>
    <row r="184" spans="1:7" ht="20.100000000000001" customHeight="1" x14ac:dyDescent="0.25">
      <c r="A184" s="13" t="s">
        <v>1126</v>
      </c>
      <c r="B184" s="13"/>
      <c r="C184" s="13"/>
      <c r="D184" s="139"/>
      <c r="E184" s="139"/>
      <c r="F184" s="143"/>
      <c r="G184" s="13"/>
    </row>
    <row r="185" spans="1:7" ht="20.100000000000001" customHeight="1" x14ac:dyDescent="0.25">
      <c r="A185" s="13" t="s">
        <v>1127</v>
      </c>
      <c r="B185" s="13"/>
      <c r="C185" s="13"/>
      <c r="D185" s="139"/>
      <c r="E185" s="139"/>
      <c r="F185" s="143"/>
      <c r="G185" s="13"/>
    </row>
    <row r="186" spans="1:7" ht="20.100000000000001" customHeight="1" x14ac:dyDescent="0.25">
      <c r="A186" s="56" t="s">
        <v>374</v>
      </c>
      <c r="B186" s="26"/>
      <c r="C186" s="26"/>
      <c r="D186" s="84"/>
      <c r="E186" s="144">
        <v>65</v>
      </c>
      <c r="F186" s="140"/>
      <c r="G186" s="11"/>
    </row>
    <row r="187" spans="1:7" ht="20.100000000000001" customHeight="1" x14ac:dyDescent="0.25">
      <c r="A187" s="11" t="s">
        <v>375</v>
      </c>
      <c r="B187" s="26"/>
      <c r="C187" s="26"/>
      <c r="D187" s="84"/>
      <c r="E187" s="144">
        <v>100</v>
      </c>
      <c r="F187" s="140"/>
      <c r="G187" s="11"/>
    </row>
    <row r="188" spans="1:7" ht="20.100000000000001" customHeight="1" x14ac:dyDescent="0.25">
      <c r="A188" s="56" t="s">
        <v>376</v>
      </c>
      <c r="B188" s="26"/>
      <c r="C188" s="26"/>
      <c r="D188" s="84"/>
      <c r="E188" s="144">
        <v>20</v>
      </c>
      <c r="F188" s="140"/>
      <c r="G188" s="11"/>
    </row>
    <row r="189" spans="1:7" ht="20.100000000000001" customHeight="1" x14ac:dyDescent="0.25">
      <c r="A189" s="56" t="s">
        <v>377</v>
      </c>
      <c r="B189" s="26"/>
      <c r="C189" s="26"/>
      <c r="D189" s="84"/>
      <c r="E189" s="144">
        <v>20</v>
      </c>
      <c r="F189" s="140"/>
      <c r="G189" s="11"/>
    </row>
    <row r="190" spans="1:7" ht="20.100000000000001" customHeight="1" x14ac:dyDescent="0.25">
      <c r="A190" s="56" t="s">
        <v>378</v>
      </c>
      <c r="B190" s="26"/>
      <c r="C190" s="26"/>
      <c r="D190" s="84"/>
      <c r="E190" s="144">
        <v>20</v>
      </c>
      <c r="F190" s="140"/>
      <c r="G190" s="11"/>
    </row>
    <row r="191" spans="1:7" ht="20.100000000000001" customHeight="1" x14ac:dyDescent="0.25">
      <c r="A191" s="56" t="s">
        <v>379</v>
      </c>
      <c r="B191" s="26"/>
      <c r="C191" s="26"/>
      <c r="D191" s="84"/>
      <c r="E191" s="144">
        <v>65</v>
      </c>
      <c r="F191" s="140"/>
      <c r="G191" s="11"/>
    </row>
    <row r="192" spans="1:7" ht="20.100000000000001" customHeight="1" x14ac:dyDescent="0.25">
      <c r="A192" s="56" t="s">
        <v>380</v>
      </c>
      <c r="B192" s="26"/>
      <c r="C192" s="26"/>
      <c r="D192" s="84"/>
      <c r="E192" s="144">
        <v>130</v>
      </c>
      <c r="F192" s="140"/>
      <c r="G192" s="11"/>
    </row>
    <row r="193" spans="1:7" ht="20.100000000000001" customHeight="1" x14ac:dyDescent="0.25">
      <c r="A193" s="56" t="s">
        <v>381</v>
      </c>
      <c r="B193" s="26"/>
      <c r="C193" s="26"/>
      <c r="D193" s="84"/>
      <c r="E193" s="144">
        <v>90</v>
      </c>
      <c r="F193" s="140"/>
      <c r="G193" s="11"/>
    </row>
    <row r="194" spans="1:7" ht="20.100000000000001" customHeight="1" x14ac:dyDescent="0.25">
      <c r="A194" s="56" t="s">
        <v>382</v>
      </c>
      <c r="B194" s="26"/>
      <c r="C194" s="26"/>
      <c r="D194" s="84"/>
      <c r="E194" s="144">
        <v>105</v>
      </c>
      <c r="F194" s="140"/>
      <c r="G194" s="11"/>
    </row>
    <row r="195" spans="1:7" ht="20.100000000000001" customHeight="1" x14ac:dyDescent="0.25">
      <c r="A195" s="59" t="s">
        <v>383</v>
      </c>
      <c r="B195" s="26"/>
      <c r="C195" s="26"/>
      <c r="D195" s="84"/>
      <c r="E195" s="144">
        <v>105</v>
      </c>
      <c r="F195" s="140"/>
      <c r="G195" s="11"/>
    </row>
    <row r="196" spans="1:7" ht="20.100000000000001" customHeight="1" x14ac:dyDescent="0.25">
      <c r="A196" s="56" t="s">
        <v>384</v>
      </c>
      <c r="B196" s="26"/>
      <c r="C196" s="26"/>
      <c r="D196" s="84"/>
      <c r="E196" s="144">
        <v>130</v>
      </c>
      <c r="F196" s="140"/>
      <c r="G196" s="11"/>
    </row>
    <row r="197" spans="1:7" ht="20.100000000000001" customHeight="1" x14ac:dyDescent="0.25">
      <c r="A197" s="56" t="s">
        <v>385</v>
      </c>
      <c r="B197" s="26"/>
      <c r="C197" s="26"/>
      <c r="D197" s="84"/>
      <c r="E197" s="144">
        <v>105</v>
      </c>
      <c r="F197" s="140"/>
      <c r="G197" s="11"/>
    </row>
    <row r="198" spans="1:7" ht="20.100000000000001" customHeight="1" x14ac:dyDescent="0.25">
      <c r="A198" s="11" t="s">
        <v>386</v>
      </c>
      <c r="B198" s="26"/>
      <c r="C198" s="26"/>
      <c r="D198" s="84"/>
      <c r="E198" s="144">
        <v>195</v>
      </c>
      <c r="F198" s="140"/>
      <c r="G198" s="11"/>
    </row>
    <row r="199" spans="1:7" ht="20.100000000000001" customHeight="1" x14ac:dyDescent="0.25">
      <c r="A199" s="50" t="s">
        <v>17</v>
      </c>
      <c r="B199" s="26"/>
      <c r="C199" s="26"/>
      <c r="D199" s="145">
        <v>0.1</v>
      </c>
      <c r="E199" s="144"/>
      <c r="F199" s="140"/>
      <c r="G199" s="11"/>
    </row>
    <row r="200" spans="1:7" ht="20.100000000000001" customHeight="1" x14ac:dyDescent="0.25">
      <c r="A200" s="11" t="s">
        <v>387</v>
      </c>
      <c r="B200" s="26"/>
      <c r="C200" s="26"/>
      <c r="D200" s="84"/>
      <c r="E200" s="144"/>
      <c r="F200" s="140"/>
      <c r="G200" s="11"/>
    </row>
    <row r="201" spans="1:7" ht="20.100000000000001" customHeight="1" x14ac:dyDescent="0.25">
      <c r="A201" s="11" t="s">
        <v>388</v>
      </c>
      <c r="B201" s="26"/>
      <c r="C201" s="26"/>
      <c r="D201" s="84"/>
      <c r="E201" s="144"/>
      <c r="F201" s="140"/>
      <c r="G201" s="11"/>
    </row>
    <row r="202" spans="1:7" ht="20.100000000000001" customHeight="1" x14ac:dyDescent="0.25">
      <c r="A202" s="56" t="s">
        <v>389</v>
      </c>
      <c r="B202" s="26"/>
      <c r="C202" s="26"/>
      <c r="D202" s="84"/>
      <c r="E202" s="144"/>
      <c r="F202" s="140"/>
      <c r="G202" s="11"/>
    </row>
    <row r="203" spans="1:7" ht="20.100000000000001" customHeight="1" x14ac:dyDescent="0.25">
      <c r="A203" s="11" t="s">
        <v>390</v>
      </c>
      <c r="B203" s="26"/>
      <c r="C203" s="26"/>
      <c r="D203" s="84"/>
      <c r="E203" s="144"/>
      <c r="F203" s="140"/>
      <c r="G203" s="11"/>
    </row>
    <row r="204" spans="1:7" ht="20.100000000000001" customHeight="1" x14ac:dyDescent="0.25">
      <c r="A204" s="11" t="s">
        <v>391</v>
      </c>
      <c r="B204" s="26"/>
      <c r="C204" s="26"/>
      <c r="D204" s="84"/>
      <c r="E204" s="144"/>
      <c r="F204" s="140"/>
      <c r="G204" s="11"/>
    </row>
    <row r="205" spans="1:7" ht="20.100000000000001" customHeight="1" x14ac:dyDescent="0.25">
      <c r="A205" s="50" t="s">
        <v>392</v>
      </c>
      <c r="B205" s="26"/>
      <c r="C205" s="26"/>
      <c r="D205" s="145">
        <v>0.2</v>
      </c>
      <c r="E205" s="144"/>
      <c r="F205" s="140"/>
      <c r="G205" s="11"/>
    </row>
    <row r="206" spans="1:7" x14ac:dyDescent="0.25">
      <c r="A206" s="13"/>
      <c r="B206" s="13"/>
      <c r="C206" s="13"/>
      <c r="D206" s="13"/>
      <c r="E206" s="13"/>
      <c r="F206" s="13"/>
      <c r="G206" s="13"/>
    </row>
    <row r="207" spans="1:7" x14ac:dyDescent="0.25">
      <c r="A207" s="13" t="s">
        <v>6</v>
      </c>
      <c r="B207" s="13"/>
      <c r="C207" s="13"/>
      <c r="D207" s="13"/>
      <c r="E207" s="13"/>
      <c r="F207" s="13"/>
      <c r="G207" s="13"/>
    </row>
  </sheetData>
  <pageMargins left="0.70866141732283472" right="0.70866141732283472" top="0.74803149606299213" bottom="0.74803149606299213" header="0.31496062992125984" footer="0.31496062992125984"/>
  <pageSetup paperSize="9" scale="12"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topLeftCell="C1" zoomScale="95" zoomScaleNormal="95" workbookViewId="0">
      <selection activeCell="G8" sqref="G8"/>
    </sheetView>
  </sheetViews>
  <sheetFormatPr baseColWidth="10" defaultColWidth="11.42578125" defaultRowHeight="15" x14ac:dyDescent="0.25"/>
  <cols>
    <col min="1" max="1" width="45.28515625" style="2" customWidth="1"/>
    <col min="2" max="2" width="16.7109375" style="2" customWidth="1"/>
    <col min="3" max="3" width="28" style="2" customWidth="1"/>
    <col min="4" max="4" width="19.42578125" style="2" customWidth="1"/>
    <col min="5" max="5" width="21.42578125" style="2" customWidth="1"/>
    <col min="6" max="6" width="18.85546875" style="2" customWidth="1"/>
    <col min="7" max="7" width="106.7109375" style="2" bestFit="1" customWidth="1"/>
    <col min="8" max="16384" width="11.42578125" style="2"/>
  </cols>
  <sheetData>
    <row r="1" spans="1:7" x14ac:dyDescent="0.25">
      <c r="A1" s="3"/>
    </row>
    <row r="2" spans="1:7" x14ac:dyDescent="0.25">
      <c r="A2" s="6" t="s">
        <v>1800</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475</v>
      </c>
    </row>
    <row r="7" spans="1:7" ht="20.100000000000001" customHeight="1" x14ac:dyDescent="0.25">
      <c r="A7" s="50" t="s">
        <v>1762</v>
      </c>
      <c r="B7" s="11"/>
      <c r="C7" s="11"/>
      <c r="D7" s="78"/>
      <c r="E7" s="14"/>
      <c r="F7" s="11"/>
      <c r="G7" s="11"/>
    </row>
    <row r="8" spans="1:7" ht="20.100000000000001" customHeight="1" x14ac:dyDescent="0.25">
      <c r="A8" s="11" t="s">
        <v>1763</v>
      </c>
      <c r="B8" s="11" t="s">
        <v>1764</v>
      </c>
      <c r="C8" s="11" t="s">
        <v>1765</v>
      </c>
      <c r="D8" s="78" t="s">
        <v>1797</v>
      </c>
      <c r="E8" s="14"/>
      <c r="F8" s="20">
        <v>58634.540000000008</v>
      </c>
      <c r="G8" s="11" t="s">
        <v>1766</v>
      </c>
    </row>
    <row r="9" spans="1:7" ht="20.100000000000001" customHeight="1" x14ac:dyDescent="0.25">
      <c r="A9" s="11" t="s">
        <v>1767</v>
      </c>
      <c r="B9" s="11" t="s">
        <v>1768</v>
      </c>
      <c r="C9" s="11" t="s">
        <v>1765</v>
      </c>
      <c r="D9" s="139"/>
      <c r="E9" s="14" t="s">
        <v>1769</v>
      </c>
      <c r="F9" s="20">
        <v>52506.46</v>
      </c>
      <c r="G9" s="11" t="s">
        <v>1770</v>
      </c>
    </row>
    <row r="10" spans="1:7" ht="20.100000000000001" customHeight="1" x14ac:dyDescent="0.25">
      <c r="A10" s="11" t="s">
        <v>1771</v>
      </c>
      <c r="B10" s="11"/>
      <c r="C10" s="11"/>
      <c r="D10" s="116">
        <v>0.16</v>
      </c>
      <c r="E10" s="14"/>
      <c r="F10" s="20">
        <v>341656.01</v>
      </c>
      <c r="G10" s="11" t="s">
        <v>1772</v>
      </c>
    </row>
    <row r="11" spans="1:7" ht="20.100000000000001" customHeight="1" x14ac:dyDescent="0.25">
      <c r="A11" s="11" t="s">
        <v>1773</v>
      </c>
      <c r="B11" s="11" t="s">
        <v>1764</v>
      </c>
      <c r="C11" s="11" t="s">
        <v>1774</v>
      </c>
      <c r="D11" s="131" t="s">
        <v>1798</v>
      </c>
      <c r="E11" s="14"/>
      <c r="F11" s="20">
        <v>385209.37</v>
      </c>
      <c r="G11" s="11" t="s">
        <v>1799</v>
      </c>
    </row>
    <row r="12" spans="1:7" ht="20.100000000000001" customHeight="1" x14ac:dyDescent="0.25">
      <c r="A12" s="11" t="s">
        <v>1775</v>
      </c>
      <c r="B12" s="11" t="s">
        <v>252</v>
      </c>
      <c r="C12" s="11"/>
      <c r="D12" s="78"/>
      <c r="E12" s="16">
        <v>66000</v>
      </c>
      <c r="F12" s="20">
        <v>229500</v>
      </c>
      <c r="G12" s="11" t="s">
        <v>1776</v>
      </c>
    </row>
    <row r="13" spans="1:7" ht="20.100000000000001" customHeight="1" x14ac:dyDescent="0.25">
      <c r="A13" s="50" t="s">
        <v>1777</v>
      </c>
      <c r="B13" s="11"/>
      <c r="C13" s="11"/>
      <c r="D13" s="131"/>
      <c r="E13" s="14"/>
      <c r="F13" s="20"/>
      <c r="G13" s="11"/>
    </row>
    <row r="14" spans="1:7" ht="20.100000000000001" customHeight="1" x14ac:dyDescent="0.25">
      <c r="A14" s="11" t="s">
        <v>1778</v>
      </c>
      <c r="B14" s="11" t="s">
        <v>1779</v>
      </c>
      <c r="C14" s="11"/>
      <c r="D14" s="131"/>
      <c r="E14" s="16">
        <v>387</v>
      </c>
      <c r="F14" s="20">
        <v>0</v>
      </c>
      <c r="G14" s="11" t="s">
        <v>1780</v>
      </c>
    </row>
    <row r="15" spans="1:7" ht="20.100000000000001" customHeight="1" x14ac:dyDescent="0.25">
      <c r="A15" s="11" t="s">
        <v>1781</v>
      </c>
      <c r="B15" s="11" t="s">
        <v>252</v>
      </c>
      <c r="C15" s="11"/>
      <c r="D15" s="78"/>
      <c r="E15" s="14" t="s">
        <v>1782</v>
      </c>
      <c r="F15" s="20">
        <v>40196</v>
      </c>
      <c r="G15" s="11" t="s">
        <v>1783</v>
      </c>
    </row>
    <row r="16" spans="1:7" ht="20.100000000000001" customHeight="1" x14ac:dyDescent="0.25">
      <c r="A16" s="11" t="s">
        <v>1784</v>
      </c>
      <c r="B16" s="11"/>
      <c r="C16" s="11"/>
      <c r="D16" s="78"/>
      <c r="E16" s="14" t="s">
        <v>1785</v>
      </c>
      <c r="F16" s="20">
        <f>8850+6036</f>
        <v>14886</v>
      </c>
      <c r="G16" s="11" t="s">
        <v>1786</v>
      </c>
    </row>
    <row r="17" spans="1:7" ht="20.100000000000001" customHeight="1" x14ac:dyDescent="0.25">
      <c r="A17" s="11" t="s">
        <v>1787</v>
      </c>
      <c r="B17" s="11"/>
      <c r="C17" s="11"/>
      <c r="D17" s="78"/>
      <c r="E17" s="14" t="s">
        <v>1788</v>
      </c>
      <c r="F17" s="20">
        <v>39619.770000000004</v>
      </c>
      <c r="G17" s="11" t="s">
        <v>1789</v>
      </c>
    </row>
    <row r="18" spans="1:7" ht="20.100000000000001" customHeight="1" x14ac:dyDescent="0.25">
      <c r="A18" s="11" t="s">
        <v>1790</v>
      </c>
      <c r="B18" s="11"/>
      <c r="C18" s="11"/>
      <c r="D18" s="78"/>
      <c r="E18" s="14"/>
      <c r="F18" s="20">
        <f>41051.1-F16</f>
        <v>26165.1</v>
      </c>
      <c r="G18" s="11"/>
    </row>
    <row r="19" spans="1:7" ht="20.100000000000001" customHeight="1" x14ac:dyDescent="0.25">
      <c r="A19" s="11" t="s">
        <v>1791</v>
      </c>
      <c r="B19" s="11"/>
      <c r="C19" s="11"/>
      <c r="D19" s="78"/>
      <c r="E19" s="16">
        <v>360</v>
      </c>
      <c r="F19" s="20">
        <v>116388</v>
      </c>
      <c r="G19" s="11" t="s">
        <v>1792</v>
      </c>
    </row>
    <row r="20" spans="1:7" ht="20.100000000000001" customHeight="1" x14ac:dyDescent="0.25">
      <c r="A20" s="50" t="s">
        <v>1793</v>
      </c>
      <c r="B20" s="11"/>
      <c r="C20" s="11"/>
      <c r="D20" s="78"/>
      <c r="E20" s="14"/>
      <c r="F20" s="20"/>
      <c r="G20" s="11"/>
    </row>
    <row r="21" spans="1:7" ht="20.100000000000001" customHeight="1" x14ac:dyDescent="0.25">
      <c r="A21" s="11" t="s">
        <v>1794</v>
      </c>
      <c r="B21" s="11"/>
      <c r="C21" s="11" t="s">
        <v>1795</v>
      </c>
      <c r="D21" s="116">
        <v>0.1</v>
      </c>
      <c r="E21" s="14"/>
      <c r="F21" s="20">
        <v>15571.29</v>
      </c>
      <c r="G21" s="11" t="s">
        <v>1796</v>
      </c>
    </row>
    <row r="23" spans="1:7" x14ac:dyDescent="0.25">
      <c r="A23" s="43" t="s">
        <v>6</v>
      </c>
    </row>
  </sheetData>
  <pageMargins left="0.70866141732283472" right="0.70866141732283472" top="0.74803149606299213" bottom="0.74803149606299213" header="0.31496062992125984" footer="0.31496062992125984"/>
  <pageSetup paperSize="9" scale="51"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3"/>
  <sheetViews>
    <sheetView showGridLines="0" zoomScale="95" zoomScaleNormal="95" workbookViewId="0">
      <selection activeCell="C7" sqref="C7:E7"/>
    </sheetView>
  </sheetViews>
  <sheetFormatPr baseColWidth="10" defaultRowHeight="15" x14ac:dyDescent="0.2"/>
  <cols>
    <col min="1" max="1" width="87.28515625" style="274" customWidth="1"/>
    <col min="2" max="3" width="19.5703125" style="274" customWidth="1"/>
    <col min="4" max="4" width="12.7109375" style="275" customWidth="1"/>
    <col min="5" max="5" width="14.85546875" style="274" customWidth="1"/>
    <col min="6" max="6" width="22.28515625" style="274" customWidth="1"/>
    <col min="7" max="7" width="38.140625" style="274" customWidth="1"/>
    <col min="8" max="1024" width="12.140625" style="274" customWidth="1"/>
    <col min="1025" max="16384" width="11.42578125" style="278"/>
  </cols>
  <sheetData>
    <row r="1" spans="1:7" x14ac:dyDescent="0.25">
      <c r="A1" s="273"/>
      <c r="G1" s="276"/>
    </row>
    <row r="2" spans="1:7" x14ac:dyDescent="0.25">
      <c r="A2" s="6" t="s">
        <v>2172</v>
      </c>
      <c r="G2" s="276"/>
    </row>
    <row r="3" spans="1:7" x14ac:dyDescent="0.25">
      <c r="A3" s="1" t="s">
        <v>0</v>
      </c>
      <c r="G3" s="276"/>
    </row>
    <row r="4" spans="1:7" x14ac:dyDescent="0.25">
      <c r="A4" s="3" t="s">
        <v>33</v>
      </c>
      <c r="G4" s="276" t="s">
        <v>1</v>
      </c>
    </row>
    <row r="6" spans="1:7" s="274" customFormat="1" ht="45.75" customHeight="1" x14ac:dyDescent="0.25">
      <c r="A6" s="280" t="s">
        <v>8</v>
      </c>
      <c r="B6" s="281" t="s">
        <v>4</v>
      </c>
      <c r="C6" s="281" t="s">
        <v>7</v>
      </c>
      <c r="D6" s="281" t="s">
        <v>5</v>
      </c>
      <c r="E6" s="280" t="s">
        <v>2</v>
      </c>
      <c r="F6" s="280" t="s">
        <v>3</v>
      </c>
      <c r="G6" s="280" t="s">
        <v>125</v>
      </c>
    </row>
    <row r="7" spans="1:7" s="274" customFormat="1" ht="18" customHeight="1" x14ac:dyDescent="0.25">
      <c r="A7" s="282" t="s">
        <v>144</v>
      </c>
      <c r="B7" s="282" t="s">
        <v>202</v>
      </c>
      <c r="C7" s="282" t="s">
        <v>2150</v>
      </c>
      <c r="D7" s="283"/>
      <c r="E7" s="287"/>
      <c r="F7" s="289">
        <v>19673088.98</v>
      </c>
      <c r="G7" s="279"/>
    </row>
    <row r="8" spans="1:7" s="274" customFormat="1" ht="18" customHeight="1" x14ac:dyDescent="0.25">
      <c r="A8" s="284" t="s">
        <v>149</v>
      </c>
      <c r="B8" s="284" t="s">
        <v>202</v>
      </c>
      <c r="C8" s="284" t="s">
        <v>2151</v>
      </c>
      <c r="D8" s="285">
        <v>1.5</v>
      </c>
      <c r="E8" s="288"/>
      <c r="F8" s="290">
        <v>13504764.449999999</v>
      </c>
      <c r="G8" s="277"/>
    </row>
    <row r="9" spans="1:7" s="274" customFormat="1" ht="18" customHeight="1" x14ac:dyDescent="0.25">
      <c r="A9" s="284" t="s">
        <v>486</v>
      </c>
      <c r="B9" s="284" t="s">
        <v>202</v>
      </c>
      <c r="C9" s="284"/>
      <c r="D9" s="285"/>
      <c r="E9" s="288"/>
      <c r="F9" s="290">
        <v>7468773.6699999999</v>
      </c>
      <c r="G9" s="277"/>
    </row>
    <row r="10" spans="1:7" s="274" customFormat="1" ht="18" customHeight="1" x14ac:dyDescent="0.25">
      <c r="A10" s="286" t="s">
        <v>2152</v>
      </c>
      <c r="B10" s="284"/>
      <c r="C10" s="284"/>
      <c r="D10" s="285"/>
      <c r="E10" s="288"/>
      <c r="F10" s="290"/>
      <c r="G10" s="277"/>
    </row>
    <row r="11" spans="1:7" s="274" customFormat="1" ht="18" customHeight="1" x14ac:dyDescent="0.25">
      <c r="A11" s="284" t="s">
        <v>805</v>
      </c>
      <c r="B11" s="284" t="s">
        <v>2153</v>
      </c>
      <c r="C11" s="284" t="s">
        <v>2154</v>
      </c>
      <c r="D11" s="285"/>
      <c r="E11" s="288"/>
      <c r="F11" s="290">
        <v>26618</v>
      </c>
      <c r="G11" s="277"/>
    </row>
    <row r="12" spans="1:7" s="274" customFormat="1" ht="18" customHeight="1" x14ac:dyDescent="0.25">
      <c r="A12" s="286" t="s">
        <v>869</v>
      </c>
      <c r="B12" s="284"/>
      <c r="C12" s="284"/>
      <c r="D12" s="285"/>
      <c r="E12" s="288"/>
      <c r="F12" s="290"/>
      <c r="G12" s="277"/>
    </row>
    <row r="13" spans="1:7" s="274" customFormat="1" ht="18" customHeight="1" x14ac:dyDescent="0.25">
      <c r="A13" s="284" t="s">
        <v>809</v>
      </c>
      <c r="B13" s="284"/>
      <c r="C13" s="284" t="s">
        <v>2154</v>
      </c>
      <c r="D13" s="285"/>
      <c r="E13" s="288"/>
      <c r="F13" s="290">
        <v>169099.23</v>
      </c>
      <c r="G13" s="277"/>
    </row>
    <row r="14" spans="1:7" s="274" customFormat="1" ht="18" customHeight="1" x14ac:dyDescent="0.25">
      <c r="A14" s="284" t="s">
        <v>260</v>
      </c>
      <c r="B14" s="284"/>
      <c r="C14" s="284" t="s">
        <v>2154</v>
      </c>
      <c r="D14" s="285"/>
      <c r="E14" s="288"/>
      <c r="F14" s="290">
        <v>141568</v>
      </c>
      <c r="G14" s="277"/>
    </row>
    <row r="15" spans="1:7" s="274" customFormat="1" ht="18" customHeight="1" x14ac:dyDescent="0.25">
      <c r="A15" s="284" t="s">
        <v>302</v>
      </c>
      <c r="B15" s="284" t="s">
        <v>252</v>
      </c>
      <c r="C15" s="284" t="s">
        <v>2154</v>
      </c>
      <c r="D15" s="285"/>
      <c r="E15" s="288"/>
      <c r="F15" s="290">
        <v>638945.25</v>
      </c>
      <c r="G15" s="277"/>
    </row>
    <row r="16" spans="1:7" s="274" customFormat="1" ht="18" customHeight="1" x14ac:dyDescent="0.25">
      <c r="A16" s="284" t="s">
        <v>211</v>
      </c>
      <c r="B16" s="284"/>
      <c r="C16" s="284" t="s">
        <v>2155</v>
      </c>
      <c r="D16" s="285"/>
      <c r="E16" s="288"/>
      <c r="F16" s="290">
        <v>32989.79</v>
      </c>
      <c r="G16" s="277"/>
    </row>
    <row r="17" spans="1:7" s="274" customFormat="1" ht="18" customHeight="1" x14ac:dyDescent="0.25">
      <c r="A17" s="284" t="s">
        <v>290</v>
      </c>
      <c r="B17" s="284"/>
      <c r="C17" s="284" t="s">
        <v>2154</v>
      </c>
      <c r="D17" s="285"/>
      <c r="E17" s="288"/>
      <c r="F17" s="290">
        <v>8646.23</v>
      </c>
      <c r="G17" s="277"/>
    </row>
    <row r="18" spans="1:7" s="274" customFormat="1" ht="18" customHeight="1" x14ac:dyDescent="0.25">
      <c r="A18" s="284" t="s">
        <v>2156</v>
      </c>
      <c r="B18" s="284"/>
      <c r="C18" s="284"/>
      <c r="D18" s="285"/>
      <c r="E18" s="288"/>
      <c r="F18" s="290">
        <v>1930</v>
      </c>
      <c r="G18" s="277"/>
    </row>
    <row r="19" spans="1:7" s="274" customFormat="1" ht="18" customHeight="1" x14ac:dyDescent="0.25">
      <c r="A19" s="284" t="s">
        <v>213</v>
      </c>
      <c r="B19" s="284" t="s">
        <v>2157</v>
      </c>
      <c r="C19" s="284" t="s">
        <v>2154</v>
      </c>
      <c r="D19" s="285"/>
      <c r="E19" s="288">
        <v>578</v>
      </c>
      <c r="F19" s="290">
        <v>10581.22</v>
      </c>
      <c r="G19" s="277"/>
    </row>
    <row r="20" spans="1:7" s="274" customFormat="1" ht="18" customHeight="1" x14ac:dyDescent="0.25">
      <c r="A20" s="284" t="s">
        <v>221</v>
      </c>
      <c r="B20" s="284"/>
      <c r="C20" s="284"/>
      <c r="D20" s="285"/>
      <c r="E20" s="288"/>
      <c r="F20" s="290">
        <v>8727386.6899999995</v>
      </c>
      <c r="G20" s="277"/>
    </row>
    <row r="21" spans="1:7" s="274" customFormat="1" ht="18" customHeight="1" x14ac:dyDescent="0.25">
      <c r="A21" s="284" t="s">
        <v>2158</v>
      </c>
      <c r="B21" s="284"/>
      <c r="C21" s="284" t="s">
        <v>2159</v>
      </c>
      <c r="D21" s="285"/>
      <c r="E21" s="288"/>
      <c r="F21" s="290">
        <v>1925165.68</v>
      </c>
      <c r="G21" s="277"/>
    </row>
    <row r="22" spans="1:7" s="274" customFormat="1" ht="18" customHeight="1" x14ac:dyDescent="0.25">
      <c r="A22" s="284" t="s">
        <v>215</v>
      </c>
      <c r="B22" s="284" t="s">
        <v>2160</v>
      </c>
      <c r="C22" s="284" t="s">
        <v>2150</v>
      </c>
      <c r="D22" s="285"/>
      <c r="E22" s="288"/>
      <c r="F22" s="290">
        <v>451557.82</v>
      </c>
      <c r="G22" s="277"/>
    </row>
    <row r="23" spans="1:7" s="274" customFormat="1" ht="18" customHeight="1" x14ac:dyDescent="0.25">
      <c r="A23" s="284" t="s">
        <v>162</v>
      </c>
      <c r="B23" s="284"/>
      <c r="C23" s="284" t="s">
        <v>2154</v>
      </c>
      <c r="D23" s="285"/>
      <c r="E23" s="288"/>
      <c r="F23" s="290">
        <v>974468.2</v>
      </c>
      <c r="G23" s="277"/>
    </row>
    <row r="24" spans="1:7" s="274" customFormat="1" ht="18" customHeight="1" x14ac:dyDescent="0.25">
      <c r="A24" s="284" t="s">
        <v>2161</v>
      </c>
      <c r="B24" s="284"/>
      <c r="C24" s="284" t="s">
        <v>2162</v>
      </c>
      <c r="D24" s="285">
        <v>12</v>
      </c>
      <c r="E24" s="288"/>
      <c r="F24" s="290">
        <v>5253652.92</v>
      </c>
      <c r="G24" s="277"/>
    </row>
    <row r="25" spans="1:7" s="274" customFormat="1" ht="18" customHeight="1" x14ac:dyDescent="0.25">
      <c r="A25" s="284" t="s">
        <v>299</v>
      </c>
      <c r="B25" s="284"/>
      <c r="C25" s="284" t="s">
        <v>2163</v>
      </c>
      <c r="D25" s="285"/>
      <c r="E25" s="288"/>
      <c r="F25" s="290">
        <v>3939</v>
      </c>
      <c r="G25" s="277"/>
    </row>
    <row r="26" spans="1:7" s="274" customFormat="1" ht="18" customHeight="1" x14ac:dyDescent="0.25">
      <c r="A26" s="284" t="s">
        <v>2164</v>
      </c>
      <c r="B26" s="284" t="s">
        <v>2165</v>
      </c>
      <c r="C26" s="284"/>
      <c r="D26" s="285"/>
      <c r="E26" s="288">
        <v>1035</v>
      </c>
      <c r="F26" s="290">
        <v>163401.44</v>
      </c>
      <c r="G26" s="277"/>
    </row>
    <row r="27" spans="1:7" s="274" customFormat="1" ht="18" customHeight="1" x14ac:dyDescent="0.25">
      <c r="A27" s="284" t="s">
        <v>1985</v>
      </c>
      <c r="B27" s="284"/>
      <c r="C27" s="284" t="s">
        <v>2162</v>
      </c>
      <c r="D27" s="285"/>
      <c r="E27" s="288"/>
      <c r="F27" s="290">
        <v>846268.93</v>
      </c>
      <c r="G27" s="277"/>
    </row>
    <row r="28" spans="1:7" s="274" customFormat="1" ht="18" customHeight="1" x14ac:dyDescent="0.25">
      <c r="A28" s="284" t="s">
        <v>171</v>
      </c>
      <c r="B28" s="284"/>
      <c r="C28" s="284" t="s">
        <v>2166</v>
      </c>
      <c r="D28" s="285"/>
      <c r="E28" s="288"/>
      <c r="F28" s="290">
        <v>635492.48</v>
      </c>
      <c r="G28" s="277"/>
    </row>
    <row r="29" spans="1:7" s="274" customFormat="1" ht="18" customHeight="1" x14ac:dyDescent="0.25">
      <c r="A29" s="284" t="s">
        <v>2167</v>
      </c>
      <c r="B29" s="284"/>
      <c r="C29" s="284" t="s">
        <v>2168</v>
      </c>
      <c r="D29" s="285"/>
      <c r="E29" s="288"/>
      <c r="F29" s="290">
        <v>7106186.4699999997</v>
      </c>
      <c r="G29" s="277"/>
    </row>
    <row r="30" spans="1:7" s="274" customFormat="1" ht="18" customHeight="1" x14ac:dyDescent="0.25">
      <c r="A30" s="284" t="s">
        <v>2169</v>
      </c>
      <c r="B30" s="284"/>
      <c r="C30" s="284" t="s">
        <v>1174</v>
      </c>
      <c r="D30" s="285"/>
      <c r="E30" s="288"/>
      <c r="F30" s="290">
        <v>1248170.77</v>
      </c>
      <c r="G30" s="277"/>
    </row>
    <row r="31" spans="1:7" s="274" customFormat="1" ht="18" customHeight="1" x14ac:dyDescent="0.25">
      <c r="A31" s="284" t="s">
        <v>2170</v>
      </c>
      <c r="B31" s="284"/>
      <c r="C31" s="284" t="s">
        <v>2171</v>
      </c>
      <c r="D31" s="285"/>
      <c r="E31" s="288"/>
      <c r="F31" s="290">
        <v>167456.75</v>
      </c>
      <c r="G31" s="277"/>
    </row>
    <row r="32" spans="1:7" s="274" customFormat="1" x14ac:dyDescent="0.25">
      <c r="D32" s="275"/>
    </row>
    <row r="33" spans="1:1" x14ac:dyDescent="0.2">
      <c r="A33" s="274" t="s">
        <v>891</v>
      </c>
    </row>
  </sheetData>
  <pageMargins left="0.70826771653543308" right="0.70826771653543308" top="1.1417322834645669" bottom="1.1417322834645669" header="0.74803149606299213" footer="0.74803149606299213"/>
  <pageSetup paperSize="9" fitToWidth="0" fitToHeight="0"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95" zoomScaleNormal="95" workbookViewId="0">
      <selection activeCell="G7" sqref="G7"/>
    </sheetView>
  </sheetViews>
  <sheetFormatPr baseColWidth="10" defaultRowHeight="15" x14ac:dyDescent="0.25"/>
  <cols>
    <col min="1" max="1" width="57" style="2" customWidth="1"/>
    <col min="2" max="2" width="17.7109375" style="2" customWidth="1"/>
    <col min="3" max="3" width="30.85546875" style="2" customWidth="1"/>
    <col min="4" max="4" width="11.7109375" style="5" customWidth="1"/>
    <col min="5" max="5" width="12.140625" style="5" customWidth="1"/>
    <col min="6" max="6" width="21" style="49" customWidth="1"/>
    <col min="7" max="7" width="39.85546875" style="2" customWidth="1"/>
    <col min="8" max="16384" width="11.42578125" style="2"/>
  </cols>
  <sheetData>
    <row r="1" spans="1:7" x14ac:dyDescent="0.25">
      <c r="A1" s="1"/>
      <c r="G1" s="4" t="s">
        <v>1</v>
      </c>
    </row>
    <row r="2" spans="1:7" x14ac:dyDescent="0.25">
      <c r="A2" s="6" t="s">
        <v>424</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62" t="s">
        <v>3</v>
      </c>
      <c r="G6" s="7" t="s">
        <v>125</v>
      </c>
    </row>
    <row r="7" spans="1:7" ht="21.95" customHeight="1" x14ac:dyDescent="0.25">
      <c r="A7" s="11" t="s">
        <v>9</v>
      </c>
      <c r="B7" s="11" t="s">
        <v>10</v>
      </c>
      <c r="C7" s="11" t="s">
        <v>126</v>
      </c>
      <c r="D7" s="45"/>
      <c r="E7" s="45" t="s">
        <v>460</v>
      </c>
      <c r="F7" s="20">
        <v>2668398.5499999998</v>
      </c>
      <c r="G7" s="11" t="s">
        <v>461</v>
      </c>
    </row>
    <row r="8" spans="1:7" ht="21.95" customHeight="1" x14ac:dyDescent="0.25">
      <c r="A8" s="11" t="s">
        <v>393</v>
      </c>
      <c r="B8" s="11" t="s">
        <v>28</v>
      </c>
      <c r="C8" s="11" t="s">
        <v>394</v>
      </c>
      <c r="D8" s="45" t="s">
        <v>462</v>
      </c>
      <c r="E8" s="45"/>
      <c r="F8" s="20">
        <v>5744632.1200000001</v>
      </c>
      <c r="G8" s="11" t="s">
        <v>463</v>
      </c>
    </row>
    <row r="9" spans="1:7" ht="21.95" customHeight="1" x14ac:dyDescent="0.25">
      <c r="A9" s="11" t="s">
        <v>176</v>
      </c>
      <c r="B9" s="11" t="s">
        <v>73</v>
      </c>
      <c r="C9" s="11" t="s">
        <v>395</v>
      </c>
      <c r="D9" s="45"/>
      <c r="E9" s="74">
        <v>200</v>
      </c>
      <c r="F9" s="20">
        <v>57960</v>
      </c>
      <c r="G9" s="11"/>
    </row>
    <row r="10" spans="1:7" ht="21.95" customHeight="1" x14ac:dyDescent="0.25">
      <c r="A10" s="11" t="s">
        <v>396</v>
      </c>
      <c r="B10" s="11" t="s">
        <v>28</v>
      </c>
      <c r="C10" s="11" t="s">
        <v>397</v>
      </c>
      <c r="D10" s="45">
        <v>8.69</v>
      </c>
      <c r="E10" s="45"/>
      <c r="F10" s="20">
        <v>1931919.55</v>
      </c>
      <c r="G10" s="11"/>
    </row>
    <row r="11" spans="1:7" ht="21.95" customHeight="1" x14ac:dyDescent="0.25">
      <c r="A11" s="11" t="s">
        <v>93</v>
      </c>
      <c r="B11" s="11" t="s">
        <v>90</v>
      </c>
      <c r="C11" s="11" t="s">
        <v>398</v>
      </c>
      <c r="D11" s="45"/>
      <c r="E11" s="45" t="s">
        <v>464</v>
      </c>
      <c r="F11" s="20">
        <v>308007.90000000002</v>
      </c>
      <c r="G11" s="11"/>
    </row>
    <row r="12" spans="1:7" ht="21.95" customHeight="1" x14ac:dyDescent="0.25">
      <c r="A12" s="11" t="s">
        <v>101</v>
      </c>
      <c r="B12" s="11" t="s">
        <v>399</v>
      </c>
      <c r="C12" s="11" t="s">
        <v>395</v>
      </c>
      <c r="D12" s="45"/>
      <c r="E12" s="45" t="s">
        <v>465</v>
      </c>
      <c r="F12" s="20">
        <v>276320</v>
      </c>
      <c r="G12" s="11" t="s">
        <v>466</v>
      </c>
    </row>
    <row r="13" spans="1:7" ht="21.95" customHeight="1" x14ac:dyDescent="0.25">
      <c r="A13" s="11" t="s">
        <v>95</v>
      </c>
      <c r="B13" s="11" t="s">
        <v>73</v>
      </c>
      <c r="C13" s="11" t="s">
        <v>395</v>
      </c>
      <c r="D13" s="45"/>
      <c r="E13" s="74">
        <v>650</v>
      </c>
      <c r="F13" s="20">
        <v>408715</v>
      </c>
      <c r="G13" s="11"/>
    </row>
    <row r="14" spans="1:7" ht="21.95" customHeight="1" x14ac:dyDescent="0.25">
      <c r="A14" s="11" t="s">
        <v>400</v>
      </c>
      <c r="B14" s="11" t="s">
        <v>90</v>
      </c>
      <c r="C14" s="11" t="s">
        <v>397</v>
      </c>
      <c r="D14" s="45">
        <v>16</v>
      </c>
      <c r="E14" s="45"/>
      <c r="F14" s="20">
        <v>2711331.05</v>
      </c>
      <c r="G14" s="11"/>
    </row>
    <row r="15" spans="1:7" ht="21.95" customHeight="1" x14ac:dyDescent="0.25">
      <c r="A15" s="11" t="s">
        <v>401</v>
      </c>
      <c r="B15" s="11" t="s">
        <v>73</v>
      </c>
      <c r="C15" s="11" t="s">
        <v>395</v>
      </c>
      <c r="D15" s="45"/>
      <c r="E15" s="74">
        <v>250</v>
      </c>
      <c r="F15" s="20">
        <v>537380.57999999996</v>
      </c>
      <c r="G15" s="11"/>
    </row>
    <row r="16" spans="1:7" ht="21.95" customHeight="1" x14ac:dyDescent="0.25">
      <c r="A16" s="11" t="s">
        <v>72</v>
      </c>
      <c r="B16" s="11" t="s">
        <v>28</v>
      </c>
      <c r="C16" s="11" t="s">
        <v>395</v>
      </c>
      <c r="D16" s="45"/>
      <c r="E16" s="45" t="s">
        <v>467</v>
      </c>
      <c r="F16" s="20">
        <v>108197.03</v>
      </c>
      <c r="G16" s="11"/>
    </row>
    <row r="17" spans="1:7" ht="21.95" customHeight="1" x14ac:dyDescent="0.25">
      <c r="A17" s="11" t="s">
        <v>402</v>
      </c>
      <c r="B17" s="11" t="s">
        <v>90</v>
      </c>
      <c r="C17" s="11" t="s">
        <v>395</v>
      </c>
      <c r="D17" s="45"/>
      <c r="E17" s="45" t="s">
        <v>468</v>
      </c>
      <c r="F17" s="20">
        <v>169358.96</v>
      </c>
      <c r="G17" s="11" t="s">
        <v>469</v>
      </c>
    </row>
    <row r="18" spans="1:7" ht="21.95" customHeight="1" x14ac:dyDescent="0.25">
      <c r="A18" s="11" t="s">
        <v>403</v>
      </c>
      <c r="B18" s="11" t="s">
        <v>28</v>
      </c>
      <c r="C18" s="11" t="s">
        <v>395</v>
      </c>
      <c r="D18" s="45"/>
      <c r="E18" s="45" t="s">
        <v>470</v>
      </c>
      <c r="F18" s="20">
        <v>49845.9</v>
      </c>
      <c r="G18" s="11" t="s">
        <v>471</v>
      </c>
    </row>
    <row r="19" spans="1:7" ht="21.95" customHeight="1" x14ac:dyDescent="0.25">
      <c r="A19" s="11" t="s">
        <v>404</v>
      </c>
      <c r="B19" s="11" t="s">
        <v>73</v>
      </c>
      <c r="C19" s="11" t="s">
        <v>395</v>
      </c>
      <c r="D19" s="45"/>
      <c r="E19" s="45" t="s">
        <v>472</v>
      </c>
      <c r="F19" s="20">
        <v>262689.11</v>
      </c>
      <c r="G19" s="11"/>
    </row>
    <row r="20" spans="1:7" ht="21.95" customHeight="1" x14ac:dyDescent="0.25">
      <c r="A20" s="11" t="s">
        <v>405</v>
      </c>
      <c r="B20" s="11" t="s">
        <v>73</v>
      </c>
      <c r="C20" s="11" t="s">
        <v>406</v>
      </c>
      <c r="D20" s="45"/>
      <c r="E20" s="45" t="s">
        <v>473</v>
      </c>
      <c r="F20" s="20">
        <v>109588.18</v>
      </c>
      <c r="G20" s="11" t="s">
        <v>474</v>
      </c>
    </row>
    <row r="22" spans="1:7" x14ac:dyDescent="0.25">
      <c r="A22" s="13" t="s">
        <v>6</v>
      </c>
    </row>
  </sheetData>
  <pageMargins left="0.70866141732283472" right="0.70866141732283472" top="0.74803149606299213" bottom="0.74803149606299213" header="0.31496062992125984" footer="0.31496062992125984"/>
  <pageSetup paperSize="9" scale="68"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topLeftCell="A9" zoomScale="95" zoomScaleNormal="95" workbookViewId="0">
      <selection activeCell="A7" sqref="A7:G24"/>
    </sheetView>
  </sheetViews>
  <sheetFormatPr baseColWidth="10" defaultRowHeight="15" x14ac:dyDescent="0.25"/>
  <cols>
    <col min="1" max="1" width="43.5703125" style="2" customWidth="1"/>
    <col min="2" max="2" width="24.28515625" style="2" customWidth="1"/>
    <col min="3" max="3" width="52.140625" style="2" customWidth="1"/>
    <col min="4" max="4" width="21.140625" style="2" customWidth="1"/>
    <col min="5" max="5" width="12.42578125" style="2" customWidth="1"/>
    <col min="6" max="6" width="20" style="2" customWidth="1"/>
    <col min="7" max="7" width="62.85546875" style="2" customWidth="1"/>
    <col min="8" max="16384" width="11.42578125" style="2"/>
  </cols>
  <sheetData>
    <row r="1" spans="1:7" x14ac:dyDescent="0.25">
      <c r="A1" s="1"/>
      <c r="G1" s="4" t="s">
        <v>1</v>
      </c>
    </row>
    <row r="2" spans="1:7" x14ac:dyDescent="0.25">
      <c r="A2" s="6" t="s">
        <v>2004</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62" t="s">
        <v>3</v>
      </c>
      <c r="G6" s="7" t="s">
        <v>125</v>
      </c>
    </row>
    <row r="7" spans="1:7" ht="21.95" customHeight="1" x14ac:dyDescent="0.25">
      <c r="A7" s="26" t="s">
        <v>9</v>
      </c>
      <c r="B7" s="26" t="s">
        <v>202</v>
      </c>
      <c r="C7" s="26" t="s">
        <v>780</v>
      </c>
      <c r="D7" s="45"/>
      <c r="E7" s="45" t="s">
        <v>2016</v>
      </c>
      <c r="F7" s="39">
        <v>141860.87000000002</v>
      </c>
      <c r="G7" s="26" t="s">
        <v>2017</v>
      </c>
    </row>
    <row r="8" spans="1:7" ht="21.95" customHeight="1" x14ac:dyDescent="0.25">
      <c r="A8" s="26" t="s">
        <v>2057</v>
      </c>
      <c r="B8" s="26" t="s">
        <v>145</v>
      </c>
      <c r="C8" s="26" t="s">
        <v>2018</v>
      </c>
      <c r="D8" s="45">
        <v>1.4999999999999999E-2</v>
      </c>
      <c r="E8" s="45"/>
      <c r="F8" s="39">
        <v>179535.28999999998</v>
      </c>
      <c r="G8" s="26" t="s">
        <v>2019</v>
      </c>
    </row>
    <row r="9" spans="1:7" ht="21.95" customHeight="1" x14ac:dyDescent="0.25">
      <c r="A9" s="26" t="s">
        <v>93</v>
      </c>
      <c r="B9" s="26" t="s">
        <v>1768</v>
      </c>
      <c r="C9" s="26" t="s">
        <v>2020</v>
      </c>
      <c r="D9" s="45" t="s">
        <v>2021</v>
      </c>
      <c r="E9" s="74"/>
      <c r="F9" s="39">
        <v>80118.75</v>
      </c>
      <c r="G9" s="26" t="s">
        <v>2022</v>
      </c>
    </row>
    <row r="10" spans="1:7" ht="21.95" customHeight="1" x14ac:dyDescent="0.25">
      <c r="A10" s="26" t="s">
        <v>95</v>
      </c>
      <c r="B10" s="26" t="s">
        <v>571</v>
      </c>
      <c r="C10" s="26" t="s">
        <v>2023</v>
      </c>
      <c r="D10" s="45"/>
      <c r="E10" s="45" t="s">
        <v>2024</v>
      </c>
      <c r="F10" s="39">
        <v>700</v>
      </c>
      <c r="G10" s="26" t="s">
        <v>2025</v>
      </c>
    </row>
    <row r="11" spans="1:7" ht="21.95" customHeight="1" x14ac:dyDescent="0.25">
      <c r="A11" s="26" t="s">
        <v>2058</v>
      </c>
      <c r="B11" s="26" t="s">
        <v>2026</v>
      </c>
      <c r="C11" s="26" t="s">
        <v>2027</v>
      </c>
      <c r="D11" s="45"/>
      <c r="E11" s="45" t="s">
        <v>2028</v>
      </c>
      <c r="F11" s="39">
        <v>10008</v>
      </c>
      <c r="G11" s="26" t="s">
        <v>2029</v>
      </c>
    </row>
    <row r="12" spans="1:7" ht="21.95" customHeight="1" x14ac:dyDescent="0.25">
      <c r="A12" s="26" t="s">
        <v>2059</v>
      </c>
      <c r="B12" s="26" t="s">
        <v>2026</v>
      </c>
      <c r="C12" s="26" t="s">
        <v>2030</v>
      </c>
      <c r="D12" s="45"/>
      <c r="E12" s="45" t="s">
        <v>2031</v>
      </c>
      <c r="F12" s="39">
        <v>1200</v>
      </c>
      <c r="G12" s="26" t="s">
        <v>2032</v>
      </c>
    </row>
    <row r="13" spans="1:7" ht="21.95" customHeight="1" x14ac:dyDescent="0.25">
      <c r="A13" s="26" t="s">
        <v>413</v>
      </c>
      <c r="B13" s="26" t="s">
        <v>2026</v>
      </c>
      <c r="C13" s="26" t="s">
        <v>2033</v>
      </c>
      <c r="D13" s="45"/>
      <c r="E13" s="74">
        <v>0.05</v>
      </c>
      <c r="F13" s="39">
        <v>6460</v>
      </c>
      <c r="G13" s="26" t="s">
        <v>2034</v>
      </c>
    </row>
    <row r="14" spans="1:7" ht="21.95" customHeight="1" x14ac:dyDescent="0.25">
      <c r="A14" s="26" t="s">
        <v>2060</v>
      </c>
      <c r="B14" s="26" t="s">
        <v>2035</v>
      </c>
      <c r="C14" s="26" t="s">
        <v>2036</v>
      </c>
      <c r="D14" s="45">
        <v>8.0000000000000004E-4</v>
      </c>
      <c r="E14" s="45"/>
      <c r="F14" s="39">
        <v>48540.66</v>
      </c>
      <c r="G14" s="26"/>
    </row>
    <row r="15" spans="1:7" ht="21.95" customHeight="1" x14ac:dyDescent="0.25">
      <c r="A15" s="26" t="s">
        <v>2061</v>
      </c>
      <c r="B15" s="26" t="s">
        <v>2035</v>
      </c>
      <c r="C15" s="26" t="s">
        <v>2036</v>
      </c>
      <c r="D15" s="45">
        <v>8.0000000000000004E-4</v>
      </c>
      <c r="E15" s="74"/>
      <c r="F15" s="39">
        <v>20458.580000000002</v>
      </c>
      <c r="G15" s="26"/>
    </row>
    <row r="16" spans="1:7" ht="21.95" customHeight="1" x14ac:dyDescent="0.25">
      <c r="A16" s="26" t="s">
        <v>406</v>
      </c>
      <c r="B16" s="26" t="s">
        <v>2035</v>
      </c>
      <c r="C16" s="26" t="s">
        <v>2037</v>
      </c>
      <c r="D16" s="45">
        <v>0.05</v>
      </c>
      <c r="E16" s="45"/>
      <c r="F16" s="39">
        <v>6879.8999999999987</v>
      </c>
      <c r="G16" s="26" t="s">
        <v>2038</v>
      </c>
    </row>
    <row r="17" spans="1:7" ht="21.95" customHeight="1" x14ac:dyDescent="0.25">
      <c r="A17" s="26" t="s">
        <v>404</v>
      </c>
      <c r="B17" s="26" t="s">
        <v>2026</v>
      </c>
      <c r="C17" s="26" t="s">
        <v>2039</v>
      </c>
      <c r="D17" s="45"/>
      <c r="E17" s="45" t="s">
        <v>2040</v>
      </c>
      <c r="F17" s="39">
        <v>43892</v>
      </c>
      <c r="G17" s="26" t="s">
        <v>2041</v>
      </c>
    </row>
    <row r="18" spans="1:7" ht="21.95" customHeight="1" x14ac:dyDescent="0.25">
      <c r="A18" s="26" t="s">
        <v>176</v>
      </c>
      <c r="B18" s="26" t="s">
        <v>2026</v>
      </c>
      <c r="C18" s="26" t="s">
        <v>2026</v>
      </c>
      <c r="D18" s="45"/>
      <c r="E18" s="45" t="s">
        <v>2042</v>
      </c>
      <c r="F18" s="39">
        <v>1690</v>
      </c>
      <c r="G18" s="26" t="s">
        <v>2043</v>
      </c>
    </row>
    <row r="19" spans="1:7" ht="21.95" customHeight="1" x14ac:dyDescent="0.25">
      <c r="A19" s="26" t="s">
        <v>2062</v>
      </c>
      <c r="B19" s="26" t="s">
        <v>202</v>
      </c>
      <c r="C19" s="26" t="s">
        <v>2044</v>
      </c>
      <c r="D19" s="45" t="s">
        <v>2045</v>
      </c>
      <c r="E19" s="45"/>
      <c r="F19" s="39">
        <v>426369.8</v>
      </c>
      <c r="G19" s="146" t="s">
        <v>2002</v>
      </c>
    </row>
    <row r="20" spans="1:7" ht="21.95" customHeight="1" x14ac:dyDescent="0.25">
      <c r="A20" s="26" t="s">
        <v>2063</v>
      </c>
      <c r="B20" s="26" t="s">
        <v>2046</v>
      </c>
      <c r="C20" s="26" t="s">
        <v>2047</v>
      </c>
      <c r="D20" s="45">
        <v>0.1</v>
      </c>
      <c r="E20" s="45"/>
      <c r="F20" s="39">
        <v>50709.89</v>
      </c>
      <c r="G20" s="26"/>
    </row>
    <row r="21" spans="1:7" ht="21.95" customHeight="1" x14ac:dyDescent="0.25">
      <c r="A21" s="26" t="s">
        <v>2064</v>
      </c>
      <c r="B21" s="26" t="s">
        <v>2048</v>
      </c>
      <c r="C21" s="26" t="s">
        <v>2049</v>
      </c>
      <c r="D21" s="45"/>
      <c r="E21" s="45" t="s">
        <v>2050</v>
      </c>
      <c r="F21" s="39">
        <v>180</v>
      </c>
      <c r="G21" s="26"/>
    </row>
    <row r="22" spans="1:7" ht="21.95" customHeight="1" x14ac:dyDescent="0.25">
      <c r="A22" s="26" t="s">
        <v>604</v>
      </c>
      <c r="B22" s="26" t="s">
        <v>2048</v>
      </c>
      <c r="C22" s="26" t="s">
        <v>2051</v>
      </c>
      <c r="D22" s="45"/>
      <c r="E22" s="45" t="s">
        <v>2052</v>
      </c>
      <c r="F22" s="39">
        <v>210</v>
      </c>
      <c r="G22" s="26" t="s">
        <v>2053</v>
      </c>
    </row>
    <row r="23" spans="1:7" ht="21.95" customHeight="1" x14ac:dyDescent="0.25">
      <c r="A23" s="26" t="s">
        <v>2065</v>
      </c>
      <c r="B23" s="26" t="s">
        <v>145</v>
      </c>
      <c r="C23" s="26" t="s">
        <v>2054</v>
      </c>
      <c r="D23" s="45"/>
      <c r="E23" s="45" t="s">
        <v>2055</v>
      </c>
      <c r="F23" s="39">
        <v>18453.059999999998</v>
      </c>
      <c r="G23" s="26" t="s">
        <v>2056</v>
      </c>
    </row>
    <row r="24" spans="1:7" ht="21.95" customHeight="1" x14ac:dyDescent="0.25">
      <c r="A24" s="26" t="s">
        <v>2066</v>
      </c>
      <c r="B24" s="26" t="s">
        <v>202</v>
      </c>
      <c r="C24" s="26" t="s">
        <v>2044</v>
      </c>
      <c r="D24" s="45">
        <v>8.6956000000000006E-2</v>
      </c>
      <c r="E24" s="45"/>
      <c r="F24" s="39">
        <v>229347.79</v>
      </c>
      <c r="G24" s="146" t="s">
        <v>2003</v>
      </c>
    </row>
    <row r="26" spans="1:7" x14ac:dyDescent="0.25">
      <c r="A26" s="13" t="s">
        <v>6</v>
      </c>
    </row>
  </sheetData>
  <pageMargins left="0.70866141732283472" right="0.70866141732283472" top="0.74803149606299213" bottom="0.74803149606299213" header="0.31496062992125984" footer="0.31496062992125984"/>
  <pageSetup paperSize="9" scale="46" orientation="landscape" r:id="rId1"/>
  <ignoredErrors>
    <ignoredError sqref="E10:E12" numberStoredAsText="1"/>
  </ignoredError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zoomScale="95" zoomScaleNormal="95" workbookViewId="0">
      <selection activeCell="D7" sqref="D7"/>
    </sheetView>
  </sheetViews>
  <sheetFormatPr baseColWidth="10" defaultRowHeight="15" x14ac:dyDescent="0.25"/>
  <cols>
    <col min="1" max="1" width="77.140625" style="2" customWidth="1"/>
    <col min="2" max="2" width="18.42578125" style="2" customWidth="1"/>
    <col min="3" max="3" width="20.42578125" style="2" customWidth="1"/>
    <col min="4" max="5" width="14.42578125" style="2" customWidth="1"/>
    <col min="6" max="6" width="21" style="2" customWidth="1"/>
    <col min="7" max="7" width="39.85546875" style="2" customWidth="1"/>
    <col min="8" max="16384" width="11.42578125" style="2"/>
  </cols>
  <sheetData>
    <row r="1" spans="1:7" x14ac:dyDescent="0.25">
      <c r="A1" s="1"/>
      <c r="G1" s="4" t="s">
        <v>1</v>
      </c>
    </row>
    <row r="2" spans="1:7" x14ac:dyDescent="0.25">
      <c r="A2" s="6" t="s">
        <v>2193</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1.95" customHeight="1" x14ac:dyDescent="0.25">
      <c r="A7" s="11" t="s">
        <v>2173</v>
      </c>
      <c r="B7" s="11" t="s">
        <v>2174</v>
      </c>
      <c r="C7" s="11" t="s">
        <v>132</v>
      </c>
      <c r="D7" s="11" t="s">
        <v>2175</v>
      </c>
      <c r="E7" s="24"/>
      <c r="F7" s="20">
        <v>684801.85</v>
      </c>
      <c r="G7" s="11"/>
    </row>
    <row r="8" spans="1:7" ht="21.95" customHeight="1" x14ac:dyDescent="0.25">
      <c r="A8" s="11" t="s">
        <v>313</v>
      </c>
      <c r="B8" s="11" t="s">
        <v>28</v>
      </c>
      <c r="C8" s="11" t="s">
        <v>2176</v>
      </c>
      <c r="D8" s="11" t="s">
        <v>2177</v>
      </c>
      <c r="E8" s="24"/>
      <c r="F8" s="20">
        <v>291414.77</v>
      </c>
      <c r="G8" s="11"/>
    </row>
    <row r="9" spans="1:7" ht="21.95" customHeight="1" x14ac:dyDescent="0.25">
      <c r="A9" s="11" t="s">
        <v>2178</v>
      </c>
      <c r="B9" s="11" t="s">
        <v>321</v>
      </c>
      <c r="C9" s="11" t="s">
        <v>2179</v>
      </c>
      <c r="D9" s="11"/>
      <c r="E9" s="24">
        <v>25</v>
      </c>
      <c r="F9" s="20">
        <v>1568317.13</v>
      </c>
      <c r="G9" s="11"/>
    </row>
    <row r="10" spans="1:7" ht="21.95" customHeight="1" x14ac:dyDescent="0.25">
      <c r="A10" s="11" t="s">
        <v>2180</v>
      </c>
      <c r="B10" s="11" t="s">
        <v>321</v>
      </c>
      <c r="C10" s="11" t="s">
        <v>2181</v>
      </c>
      <c r="D10" s="11"/>
      <c r="E10" s="24" t="s">
        <v>2182</v>
      </c>
      <c r="F10" s="20">
        <v>157767</v>
      </c>
      <c r="G10" s="11" t="s">
        <v>2183</v>
      </c>
    </row>
    <row r="11" spans="1:7" ht="21.95" customHeight="1" x14ac:dyDescent="0.25">
      <c r="A11" s="11" t="s">
        <v>2184</v>
      </c>
      <c r="B11" s="11" t="s">
        <v>90</v>
      </c>
      <c r="C11" s="11" t="s">
        <v>2185</v>
      </c>
      <c r="D11" s="11"/>
      <c r="E11" s="24">
        <v>400</v>
      </c>
      <c r="F11" s="20">
        <v>28270.61</v>
      </c>
      <c r="G11" s="11"/>
    </row>
    <row r="12" spans="1:7" ht="21.95" customHeight="1" x14ac:dyDescent="0.25">
      <c r="A12" s="11" t="s">
        <v>2186</v>
      </c>
      <c r="B12" s="11" t="s">
        <v>73</v>
      </c>
      <c r="C12" s="11"/>
      <c r="D12" s="11"/>
      <c r="E12" s="24">
        <v>215</v>
      </c>
      <c r="F12" s="20">
        <v>1692</v>
      </c>
      <c r="G12" s="11"/>
    </row>
    <row r="13" spans="1:7" ht="21.95" customHeight="1" x14ac:dyDescent="0.25">
      <c r="A13" s="11" t="s">
        <v>2187</v>
      </c>
      <c r="B13" s="11" t="s">
        <v>73</v>
      </c>
      <c r="C13" s="11"/>
      <c r="D13" s="11"/>
      <c r="E13" s="24">
        <v>144</v>
      </c>
      <c r="F13" s="20">
        <v>544</v>
      </c>
      <c r="G13" s="11"/>
    </row>
    <row r="14" spans="1:7" ht="21.95" customHeight="1" x14ac:dyDescent="0.25">
      <c r="A14" s="11" t="s">
        <v>2188</v>
      </c>
      <c r="B14" s="11" t="s">
        <v>73</v>
      </c>
      <c r="C14" s="11"/>
      <c r="D14" s="11"/>
      <c r="E14" s="24">
        <v>144</v>
      </c>
      <c r="F14" s="20">
        <v>288</v>
      </c>
      <c r="G14" s="11"/>
    </row>
    <row r="15" spans="1:7" ht="21.95" customHeight="1" x14ac:dyDescent="0.25">
      <c r="A15" s="11" t="s">
        <v>129</v>
      </c>
      <c r="B15" s="11" t="s">
        <v>10</v>
      </c>
      <c r="C15" s="11" t="s">
        <v>2189</v>
      </c>
      <c r="D15" s="291">
        <v>8.6956000000000006E-2</v>
      </c>
      <c r="E15" s="24"/>
      <c r="F15" s="20">
        <v>481699</v>
      </c>
      <c r="G15" s="11"/>
    </row>
    <row r="16" spans="1:7" ht="21.95" customHeight="1" x14ac:dyDescent="0.25">
      <c r="A16" s="11" t="s">
        <v>2190</v>
      </c>
      <c r="B16" s="11" t="s">
        <v>28</v>
      </c>
      <c r="C16" s="11" t="s">
        <v>2191</v>
      </c>
      <c r="D16" s="25">
        <v>0.2</v>
      </c>
      <c r="E16" s="24"/>
      <c r="F16" s="471">
        <v>240781.79</v>
      </c>
      <c r="G16" s="11"/>
    </row>
    <row r="17" spans="1:7" ht="21.95" customHeight="1" x14ac:dyDescent="0.25">
      <c r="A17" s="11" t="s">
        <v>2190</v>
      </c>
      <c r="B17" s="11" t="s">
        <v>28</v>
      </c>
      <c r="C17" s="11" t="s">
        <v>2192</v>
      </c>
      <c r="D17" s="25">
        <v>0.1</v>
      </c>
      <c r="E17" s="24"/>
      <c r="F17" s="472"/>
      <c r="G17" s="11"/>
    </row>
    <row r="19" spans="1:7" x14ac:dyDescent="0.25">
      <c r="A19" s="13" t="s">
        <v>6</v>
      </c>
    </row>
  </sheetData>
  <mergeCells count="1">
    <mergeCell ref="F16:F17"/>
  </mergeCells>
  <pageMargins left="0.70866141732283472" right="0.70866141732283472" top="0.74803149606299213" bottom="0.74803149606299213" header="0.31496062992125984" footer="0.31496062992125984"/>
  <pageSetup paperSize="9" scale="63"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8"/>
  <sheetViews>
    <sheetView showGridLines="0" zoomScale="95" zoomScaleNormal="95" workbookViewId="0">
      <pane ySplit="6" topLeftCell="A7" activePane="bottomLeft" state="frozen"/>
      <selection pane="bottomLeft" activeCell="G7" sqref="G7"/>
    </sheetView>
  </sheetViews>
  <sheetFormatPr baseColWidth="10" defaultRowHeight="15" x14ac:dyDescent="0.25"/>
  <cols>
    <col min="1" max="1" width="53" style="2" customWidth="1"/>
    <col min="2" max="2" width="18.42578125" style="2" customWidth="1"/>
    <col min="3" max="3" width="20.7109375" style="2" customWidth="1"/>
    <col min="4" max="5" width="14.42578125" style="2" customWidth="1"/>
    <col min="6" max="6" width="21" style="2" customWidth="1"/>
    <col min="7" max="7" width="52.140625" style="2" customWidth="1"/>
    <col min="8" max="16384" width="11.42578125" style="2"/>
  </cols>
  <sheetData>
    <row r="2" spans="1:7" x14ac:dyDescent="0.25">
      <c r="A2" s="6" t="s">
        <v>2149</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15.75" x14ac:dyDescent="0.25">
      <c r="A7" s="11" t="s">
        <v>2113</v>
      </c>
      <c r="B7" s="11" t="s">
        <v>10</v>
      </c>
      <c r="C7" s="11" t="s">
        <v>2114</v>
      </c>
      <c r="D7" s="11"/>
      <c r="E7" s="24"/>
      <c r="F7" s="20">
        <v>1072923.0900000001</v>
      </c>
      <c r="G7" s="11" t="s">
        <v>2115</v>
      </c>
    </row>
    <row r="8" spans="1:7" ht="15.75" x14ac:dyDescent="0.25">
      <c r="A8" s="11" t="s">
        <v>2116</v>
      </c>
      <c r="B8" s="11" t="s">
        <v>28</v>
      </c>
      <c r="C8" s="11" t="s">
        <v>2117</v>
      </c>
      <c r="D8" s="11">
        <v>15</v>
      </c>
      <c r="E8" s="24"/>
      <c r="F8" s="20">
        <v>1405894.61</v>
      </c>
      <c r="G8" s="11"/>
    </row>
    <row r="9" spans="1:7" ht="15.75" x14ac:dyDescent="0.25">
      <c r="A9" s="11" t="s">
        <v>2118</v>
      </c>
      <c r="B9" s="11" t="s">
        <v>28</v>
      </c>
      <c r="C9" s="11" t="s">
        <v>2119</v>
      </c>
      <c r="D9" s="11">
        <v>8.6956000000000007</v>
      </c>
      <c r="E9" s="24"/>
      <c r="F9" s="20">
        <v>1881643.92</v>
      </c>
      <c r="G9" s="11"/>
    </row>
    <row r="10" spans="1:7" ht="15.75" x14ac:dyDescent="0.25">
      <c r="A10" s="11" t="s">
        <v>2120</v>
      </c>
      <c r="B10" s="11" t="s">
        <v>28</v>
      </c>
      <c r="C10" s="11" t="s">
        <v>12</v>
      </c>
      <c r="D10" s="11">
        <v>1.5</v>
      </c>
      <c r="E10" s="24">
        <v>325</v>
      </c>
      <c r="F10" s="20">
        <v>2145615.5299999998</v>
      </c>
      <c r="G10" s="11" t="s">
        <v>2121</v>
      </c>
    </row>
    <row r="11" spans="1:7" ht="15.75" x14ac:dyDescent="0.25">
      <c r="A11" s="11" t="s">
        <v>176</v>
      </c>
      <c r="B11" s="11" t="s">
        <v>2122</v>
      </c>
      <c r="C11" s="11" t="s">
        <v>2123</v>
      </c>
      <c r="D11" s="11"/>
      <c r="E11" s="24"/>
      <c r="F11" s="20">
        <v>124258</v>
      </c>
      <c r="G11" s="11" t="s">
        <v>2124</v>
      </c>
    </row>
    <row r="12" spans="1:7" ht="15.75" x14ac:dyDescent="0.25">
      <c r="A12" s="11" t="s">
        <v>93</v>
      </c>
      <c r="B12" s="11" t="s">
        <v>90</v>
      </c>
      <c r="C12" s="11" t="s">
        <v>2125</v>
      </c>
      <c r="D12" s="11"/>
      <c r="E12" s="24"/>
      <c r="F12" s="20">
        <v>183656.62</v>
      </c>
      <c r="G12" s="11" t="s">
        <v>2126</v>
      </c>
    </row>
    <row r="13" spans="1:7" ht="20.100000000000001" customHeight="1" x14ac:dyDescent="0.25">
      <c r="A13" s="11" t="s">
        <v>2127</v>
      </c>
      <c r="B13" s="11" t="s">
        <v>96</v>
      </c>
      <c r="C13" s="11" t="s">
        <v>2128</v>
      </c>
      <c r="D13" s="11"/>
      <c r="E13" s="24"/>
      <c r="F13" s="20">
        <v>42350.68</v>
      </c>
      <c r="G13" s="11"/>
    </row>
    <row r="14" spans="1:7" ht="20.100000000000001" customHeight="1" x14ac:dyDescent="0.25">
      <c r="A14" s="11" t="s">
        <v>2129</v>
      </c>
      <c r="B14" s="11" t="s">
        <v>96</v>
      </c>
      <c r="C14" s="11" t="s">
        <v>2128</v>
      </c>
      <c r="D14" s="11"/>
      <c r="E14" s="24"/>
      <c r="F14" s="20">
        <v>422422</v>
      </c>
      <c r="G14" s="11" t="s">
        <v>2130</v>
      </c>
    </row>
    <row r="15" spans="1:7" ht="20.100000000000001" customHeight="1" x14ac:dyDescent="0.25">
      <c r="A15" s="11" t="s">
        <v>2131</v>
      </c>
      <c r="B15" s="11"/>
      <c r="C15" s="11"/>
      <c r="D15" s="60">
        <v>7.0000000000000007E-2</v>
      </c>
      <c r="E15" s="24"/>
      <c r="F15" s="20">
        <v>88264.41</v>
      </c>
      <c r="G15" s="11" t="s">
        <v>2132</v>
      </c>
    </row>
    <row r="16" spans="1:7" ht="20.100000000000001" customHeight="1" x14ac:dyDescent="0.25">
      <c r="A16" s="11" t="s">
        <v>2133</v>
      </c>
      <c r="B16" s="11"/>
      <c r="C16" s="11"/>
      <c r="D16" s="11"/>
      <c r="E16" s="24"/>
      <c r="F16" s="20">
        <v>352578.95</v>
      </c>
      <c r="G16" s="11"/>
    </row>
    <row r="17" spans="1:7" ht="20.100000000000001" customHeight="1" x14ac:dyDescent="0.25">
      <c r="A17" s="11" t="s">
        <v>2134</v>
      </c>
      <c r="B17" s="11" t="s">
        <v>28</v>
      </c>
      <c r="C17" s="11" t="s">
        <v>88</v>
      </c>
      <c r="D17" s="11">
        <v>2</v>
      </c>
      <c r="E17" s="24"/>
      <c r="F17" s="20">
        <v>155773.82</v>
      </c>
      <c r="G17" s="11"/>
    </row>
    <row r="18" spans="1:7" ht="20.100000000000001" customHeight="1" x14ac:dyDescent="0.25">
      <c r="A18" s="11" t="s">
        <v>2135</v>
      </c>
      <c r="B18" s="11" t="s">
        <v>28</v>
      </c>
      <c r="C18" s="11" t="s">
        <v>88</v>
      </c>
      <c r="D18" s="11">
        <v>2</v>
      </c>
      <c r="E18" s="24"/>
      <c r="F18" s="20">
        <v>85247.7</v>
      </c>
      <c r="G18" s="11"/>
    </row>
    <row r="19" spans="1:7" ht="20.100000000000001" customHeight="1" x14ac:dyDescent="0.25">
      <c r="A19" s="11" t="s">
        <v>2136</v>
      </c>
      <c r="B19" s="11" t="s">
        <v>28</v>
      </c>
      <c r="C19" s="11" t="s">
        <v>2137</v>
      </c>
      <c r="D19" s="11"/>
      <c r="E19" s="24">
        <v>0.8</v>
      </c>
      <c r="F19" s="20">
        <v>12101.8</v>
      </c>
      <c r="G19" s="11"/>
    </row>
    <row r="20" spans="1:7" ht="20.100000000000001" customHeight="1" x14ac:dyDescent="0.25">
      <c r="A20" s="11" t="s">
        <v>2138</v>
      </c>
      <c r="B20" s="11"/>
      <c r="C20" s="11" t="s">
        <v>2139</v>
      </c>
      <c r="D20" s="11"/>
      <c r="E20" s="24"/>
      <c r="F20" s="20">
        <v>100720.17</v>
      </c>
      <c r="G20" s="11" t="s">
        <v>2140</v>
      </c>
    </row>
    <row r="21" spans="1:7" ht="20.100000000000001" customHeight="1" x14ac:dyDescent="0.25">
      <c r="A21" s="11" t="s">
        <v>2141</v>
      </c>
      <c r="B21" s="11"/>
      <c r="C21" s="11" t="s">
        <v>2142</v>
      </c>
      <c r="D21" s="11">
        <v>10</v>
      </c>
      <c r="E21" s="24"/>
      <c r="F21" s="20">
        <v>334604.83</v>
      </c>
      <c r="G21" s="11"/>
    </row>
    <row r="22" spans="1:7" ht="20.100000000000001" customHeight="1" x14ac:dyDescent="0.25">
      <c r="A22" s="11" t="s">
        <v>95</v>
      </c>
      <c r="B22" s="11"/>
      <c r="C22" s="11" t="s">
        <v>2143</v>
      </c>
      <c r="D22" s="11"/>
      <c r="E22" s="24"/>
      <c r="F22" s="20">
        <v>3435</v>
      </c>
      <c r="G22" s="11"/>
    </row>
    <row r="23" spans="1:7" ht="20.100000000000001" customHeight="1" x14ac:dyDescent="0.25">
      <c r="A23" s="11" t="s">
        <v>107</v>
      </c>
      <c r="B23" s="11"/>
      <c r="C23" s="11" t="s">
        <v>2144</v>
      </c>
      <c r="D23" s="11">
        <v>5</v>
      </c>
      <c r="E23" s="24"/>
      <c r="F23" s="20">
        <v>13040</v>
      </c>
      <c r="G23" s="11"/>
    </row>
    <row r="24" spans="1:7" ht="20.100000000000001" customHeight="1" x14ac:dyDescent="0.25">
      <c r="A24" s="11" t="s">
        <v>2145</v>
      </c>
      <c r="B24" s="11"/>
      <c r="C24" s="11" t="s">
        <v>2146</v>
      </c>
      <c r="D24" s="11"/>
      <c r="E24" s="24">
        <v>1274</v>
      </c>
      <c r="F24" s="20">
        <v>16982.830000000002</v>
      </c>
      <c r="G24" s="11"/>
    </row>
    <row r="25" spans="1:7" ht="20.100000000000001" customHeight="1" x14ac:dyDescent="0.25">
      <c r="A25" s="11" t="s">
        <v>2147</v>
      </c>
      <c r="B25" s="11"/>
      <c r="C25" s="11" t="s">
        <v>2123</v>
      </c>
      <c r="D25" s="11"/>
      <c r="E25" s="24">
        <v>325</v>
      </c>
      <c r="F25" s="20">
        <v>8450</v>
      </c>
      <c r="G25" s="11"/>
    </row>
    <row r="26" spans="1:7" ht="20.100000000000001" customHeight="1" x14ac:dyDescent="0.25">
      <c r="A26" s="11" t="s">
        <v>2148</v>
      </c>
      <c r="B26" s="11"/>
      <c r="C26" s="11"/>
      <c r="D26" s="11"/>
      <c r="E26" s="24"/>
      <c r="F26" s="20">
        <v>519590.55</v>
      </c>
      <c r="G26" s="11"/>
    </row>
    <row r="27" spans="1:7" x14ac:dyDescent="0.25">
      <c r="A27" s="13"/>
      <c r="B27" s="13"/>
      <c r="C27" s="13"/>
      <c r="D27" s="13"/>
      <c r="E27" s="13"/>
      <c r="F27" s="13"/>
      <c r="G27" s="13"/>
    </row>
    <row r="28" spans="1:7" x14ac:dyDescent="0.25">
      <c r="A28" s="13" t="s">
        <v>6</v>
      </c>
      <c r="B28" s="13"/>
      <c r="C28" s="13"/>
      <c r="D28" s="13"/>
      <c r="E28" s="13"/>
      <c r="F28" s="13"/>
      <c r="G28" s="13"/>
    </row>
  </sheetData>
  <pageMargins left="0.70866141732283472" right="0.70866141732283472" top="0.74803149606299213" bottom="0.74803149606299213" header="0.31496062992125984" footer="0.31496062992125984"/>
  <pageSetup paperSize="9" scale="67"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5"/>
  <sheetViews>
    <sheetView showGridLines="0" zoomScale="95" zoomScaleNormal="95" workbookViewId="0">
      <selection activeCell="D7" sqref="D7:E7"/>
    </sheetView>
  </sheetViews>
  <sheetFormatPr baseColWidth="10" defaultColWidth="9.140625" defaultRowHeight="15" x14ac:dyDescent="0.25"/>
  <cols>
    <col min="1" max="1" width="74.85546875" style="126" customWidth="1"/>
    <col min="2" max="2" width="17.7109375" style="126" customWidth="1"/>
    <col min="3" max="3" width="19.5703125" style="126" customWidth="1"/>
    <col min="4" max="6" width="17.7109375" style="126" customWidth="1"/>
    <col min="7" max="7" width="26.85546875" style="126" customWidth="1"/>
    <col min="8" max="1025" width="9.140625" style="126"/>
    <col min="1026" max="16384" width="9.140625" style="124"/>
  </cols>
  <sheetData>
    <row r="1" spans="1:7" x14ac:dyDescent="0.25">
      <c r="A1" s="123"/>
      <c r="B1" s="124"/>
      <c r="C1" s="124"/>
      <c r="D1" s="124"/>
      <c r="E1" s="124"/>
      <c r="F1" s="124"/>
      <c r="G1" s="125" t="s">
        <v>1</v>
      </c>
    </row>
    <row r="2" spans="1:7" x14ac:dyDescent="0.25">
      <c r="A2" s="6" t="s">
        <v>1153</v>
      </c>
      <c r="B2" s="124"/>
      <c r="C2" s="124"/>
      <c r="D2" s="124"/>
      <c r="E2" s="124"/>
      <c r="F2" s="124"/>
      <c r="G2" s="124"/>
    </row>
    <row r="3" spans="1:7" x14ac:dyDescent="0.25">
      <c r="A3" s="1" t="s">
        <v>0</v>
      </c>
      <c r="B3" s="124"/>
      <c r="C3" s="124"/>
      <c r="D3" s="124"/>
      <c r="E3" s="124"/>
      <c r="F3" s="124"/>
      <c r="G3" s="124"/>
    </row>
    <row r="4" spans="1:7" s="126" customFormat="1" x14ac:dyDescent="0.25">
      <c r="A4" s="3" t="s">
        <v>33</v>
      </c>
      <c r="B4" s="124"/>
      <c r="C4" s="124"/>
      <c r="D4" s="124"/>
      <c r="E4" s="124"/>
      <c r="F4" s="147"/>
      <c r="G4" s="124"/>
    </row>
    <row r="5" spans="1:7" s="126" customFormat="1" x14ac:dyDescent="0.25">
      <c r="A5" s="3"/>
      <c r="B5" s="124"/>
      <c r="C5" s="124"/>
      <c r="D5" s="124"/>
      <c r="E5" s="124"/>
      <c r="F5" s="147"/>
      <c r="G5" s="124"/>
    </row>
    <row r="6" spans="1:7" s="126" customFormat="1" ht="53.25" customHeight="1" x14ac:dyDescent="0.25">
      <c r="A6" s="127" t="s">
        <v>8</v>
      </c>
      <c r="B6" s="128" t="s">
        <v>4</v>
      </c>
      <c r="C6" s="128" t="s">
        <v>7</v>
      </c>
      <c r="D6" s="128" t="s">
        <v>877</v>
      </c>
      <c r="E6" s="127" t="s">
        <v>2</v>
      </c>
      <c r="F6" s="127" t="s">
        <v>3</v>
      </c>
      <c r="G6" s="127" t="s">
        <v>125</v>
      </c>
    </row>
    <row r="7" spans="1:7" s="126" customFormat="1" ht="19.899999999999999" customHeight="1" x14ac:dyDescent="0.25">
      <c r="A7" s="434" t="s">
        <v>1128</v>
      </c>
      <c r="B7" s="435" t="s">
        <v>28</v>
      </c>
      <c r="C7" s="435" t="s">
        <v>897</v>
      </c>
      <c r="D7" s="436">
        <v>1.6500000000000001E-2</v>
      </c>
      <c r="E7" s="435" t="s">
        <v>488</v>
      </c>
      <c r="F7" s="433">
        <f>43885546.53+4409519.62</f>
        <v>48295066.149999999</v>
      </c>
      <c r="G7" s="11"/>
    </row>
    <row r="8" spans="1:7" s="126" customFormat="1" ht="19.899999999999999" customHeight="1" x14ac:dyDescent="0.25">
      <c r="A8" s="437" t="s">
        <v>9</v>
      </c>
      <c r="B8" s="435" t="s">
        <v>28</v>
      </c>
      <c r="C8" s="435" t="s">
        <v>1129</v>
      </c>
      <c r="D8" s="435" t="s">
        <v>488</v>
      </c>
      <c r="E8" s="435" t="s">
        <v>488</v>
      </c>
      <c r="F8" s="433">
        <f>9499424.94+54158.19</f>
        <v>9553583.129999999</v>
      </c>
      <c r="G8" s="11"/>
    </row>
    <row r="9" spans="1:7" s="126" customFormat="1" ht="19.899999999999999" customHeight="1" x14ac:dyDescent="0.25">
      <c r="A9" s="437" t="s">
        <v>1130</v>
      </c>
      <c r="B9" s="435" t="s">
        <v>28</v>
      </c>
      <c r="C9" s="435" t="s">
        <v>1131</v>
      </c>
      <c r="D9" s="435" t="s">
        <v>488</v>
      </c>
      <c r="E9" s="435" t="s">
        <v>488</v>
      </c>
      <c r="F9" s="433">
        <f>11229765.89+612033.72+179459.4+1604.8</f>
        <v>12022863.810000002</v>
      </c>
      <c r="G9" s="11"/>
    </row>
    <row r="10" spans="1:7" s="126" customFormat="1" ht="19.899999999999999" customHeight="1" x14ac:dyDescent="0.25">
      <c r="A10" s="437" t="s">
        <v>1132</v>
      </c>
      <c r="B10" s="435" t="s">
        <v>1133</v>
      </c>
      <c r="C10" s="435" t="s">
        <v>1134</v>
      </c>
      <c r="D10" s="435" t="s">
        <v>488</v>
      </c>
      <c r="E10" s="435" t="s">
        <v>488</v>
      </c>
      <c r="F10" s="433">
        <f>301733.88+517966.11+447774.07+237295.97+3880568.32</f>
        <v>5385338.3499999996</v>
      </c>
      <c r="G10" s="11"/>
    </row>
    <row r="11" spans="1:7" s="126" customFormat="1" ht="19.899999999999999" customHeight="1" x14ac:dyDescent="0.25">
      <c r="A11" s="437" t="s">
        <v>1135</v>
      </c>
      <c r="B11" s="435" t="s">
        <v>488</v>
      </c>
      <c r="C11" s="435" t="s">
        <v>488</v>
      </c>
      <c r="D11" s="436">
        <v>0.24</v>
      </c>
      <c r="E11" s="435" t="s">
        <v>488</v>
      </c>
      <c r="F11" s="433">
        <f>1507822.27+3082951.15</f>
        <v>4590773.42</v>
      </c>
      <c r="G11" s="11"/>
    </row>
    <row r="12" spans="1:7" s="126" customFormat="1" ht="19.899999999999999" customHeight="1" x14ac:dyDescent="0.25">
      <c r="A12" s="437" t="s">
        <v>93</v>
      </c>
      <c r="B12" s="435" t="s">
        <v>1136</v>
      </c>
      <c r="C12" s="435" t="s">
        <v>1137</v>
      </c>
      <c r="D12" s="435" t="s">
        <v>488</v>
      </c>
      <c r="E12" s="435" t="s">
        <v>488</v>
      </c>
      <c r="F12" s="433">
        <v>2036030.01</v>
      </c>
      <c r="G12" s="11"/>
    </row>
    <row r="13" spans="1:7" s="126" customFormat="1" ht="19.899999999999999" customHeight="1" x14ac:dyDescent="0.25">
      <c r="A13" s="438" t="s">
        <v>1138</v>
      </c>
      <c r="B13" s="435" t="s">
        <v>28</v>
      </c>
      <c r="C13" s="435" t="s">
        <v>1139</v>
      </c>
      <c r="D13" s="436">
        <v>0.16</v>
      </c>
      <c r="E13" s="435" t="s">
        <v>488</v>
      </c>
      <c r="F13" s="433">
        <v>12825402.359999999</v>
      </c>
      <c r="G13" s="11"/>
    </row>
    <row r="14" spans="1:7" s="126" customFormat="1" ht="19.899999999999999" customHeight="1" x14ac:dyDescent="0.25">
      <c r="A14" s="437" t="s">
        <v>1140</v>
      </c>
      <c r="B14" s="435" t="s">
        <v>28</v>
      </c>
      <c r="C14" s="435" t="s">
        <v>249</v>
      </c>
      <c r="D14" s="435" t="s">
        <v>488</v>
      </c>
      <c r="E14" s="435" t="s">
        <v>488</v>
      </c>
      <c r="F14" s="433">
        <v>285969.61</v>
      </c>
      <c r="G14" s="439" t="s">
        <v>1141</v>
      </c>
    </row>
    <row r="15" spans="1:7" s="126" customFormat="1" ht="19.899999999999999" customHeight="1" x14ac:dyDescent="0.25">
      <c r="A15" s="437" t="s">
        <v>1142</v>
      </c>
      <c r="B15" s="435" t="s">
        <v>1143</v>
      </c>
      <c r="C15" s="435"/>
      <c r="D15" s="435" t="s">
        <v>1144</v>
      </c>
      <c r="E15" s="435" t="s">
        <v>488</v>
      </c>
      <c r="F15" s="433">
        <v>163109.47</v>
      </c>
      <c r="G15" s="11"/>
    </row>
    <row r="16" spans="1:7" s="126" customFormat="1" ht="19.899999999999999" customHeight="1" x14ac:dyDescent="0.25">
      <c r="A16" s="437" t="s">
        <v>1145</v>
      </c>
      <c r="B16" s="435"/>
      <c r="C16" s="435"/>
      <c r="D16" s="435"/>
      <c r="E16" s="439"/>
      <c r="F16" s="433">
        <v>307520</v>
      </c>
      <c r="G16" s="11"/>
    </row>
    <row r="17" spans="1:7" s="126" customFormat="1" ht="19.899999999999999" customHeight="1" x14ac:dyDescent="0.25">
      <c r="A17" s="437" t="s">
        <v>1146</v>
      </c>
      <c r="B17" s="435"/>
      <c r="C17" s="435"/>
      <c r="D17" s="435"/>
      <c r="E17" s="439"/>
      <c r="F17" s="433">
        <v>75014.7</v>
      </c>
      <c r="G17" s="11"/>
    </row>
    <row r="18" spans="1:7" s="126" customFormat="1" ht="19.899999999999999" customHeight="1" x14ac:dyDescent="0.25">
      <c r="A18" s="437" t="s">
        <v>179</v>
      </c>
      <c r="B18" s="435"/>
      <c r="C18" s="435" t="s">
        <v>1147</v>
      </c>
      <c r="D18" s="435"/>
      <c r="E18" s="435" t="s">
        <v>1148</v>
      </c>
      <c r="F18" s="433">
        <v>1442363.38</v>
      </c>
      <c r="G18" s="11"/>
    </row>
    <row r="19" spans="1:7" s="126" customFormat="1" ht="19.899999999999999" customHeight="1" x14ac:dyDescent="0.25">
      <c r="A19" s="437" t="s">
        <v>1149</v>
      </c>
      <c r="B19" s="435" t="s">
        <v>1133</v>
      </c>
      <c r="C19" s="435"/>
      <c r="D19" s="435"/>
      <c r="E19" s="439"/>
      <c r="F19" s="433">
        <v>1324049.3899999999</v>
      </c>
      <c r="G19" s="11"/>
    </row>
    <row r="20" spans="1:7" s="126" customFormat="1" ht="19.899999999999999" customHeight="1" x14ac:dyDescent="0.25">
      <c r="A20" s="437" t="s">
        <v>1150</v>
      </c>
      <c r="B20" s="435" t="s">
        <v>28</v>
      </c>
      <c r="C20" s="435"/>
      <c r="D20" s="435"/>
      <c r="E20" s="439"/>
      <c r="F20" s="433">
        <v>278657.61</v>
      </c>
      <c r="G20" s="11"/>
    </row>
    <row r="21" spans="1:7" s="126" customFormat="1" ht="19.899999999999999" customHeight="1" x14ac:dyDescent="0.25">
      <c r="A21" s="437" t="s">
        <v>1151</v>
      </c>
      <c r="B21" s="435"/>
      <c r="C21" s="435"/>
      <c r="D21" s="435"/>
      <c r="E21" s="439"/>
      <c r="F21" s="433">
        <v>3201365</v>
      </c>
      <c r="G21" s="11"/>
    </row>
    <row r="22" spans="1:7" s="126" customFormat="1" ht="19.899999999999999" customHeight="1" x14ac:dyDescent="0.25">
      <c r="A22" s="437" t="s">
        <v>1152</v>
      </c>
      <c r="B22" s="435"/>
      <c r="C22" s="435"/>
      <c r="D22" s="435"/>
      <c r="E22" s="439"/>
      <c r="F22" s="433">
        <v>736784.68</v>
      </c>
      <c r="G22" s="11"/>
    </row>
    <row r="23" spans="1:7" s="126" customFormat="1" ht="18" customHeight="1" x14ac:dyDescent="0.25">
      <c r="A23" s="439" t="s">
        <v>2793</v>
      </c>
      <c r="B23" s="435"/>
      <c r="C23" s="435"/>
      <c r="D23" s="435"/>
      <c r="E23" s="439"/>
      <c r="F23" s="433">
        <v>6394201.9000000004</v>
      </c>
      <c r="G23" s="11"/>
    </row>
    <row r="25" spans="1:7" ht="20.25" customHeight="1" x14ac:dyDescent="0.25">
      <c r="A25" s="129" t="s">
        <v>891</v>
      </c>
    </row>
  </sheetData>
  <pageMargins left="0.70833333333333304" right="0.70833333333333304" top="0.74791666666666701" bottom="0.74791666666666701" header="0.51180555555555496" footer="0.51180555555555496"/>
  <pageSetup paperSize="9" scale="45" firstPageNumber="0"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topLeftCell="B1" zoomScale="95" zoomScaleNormal="95" workbookViewId="0">
      <selection activeCell="G7" sqref="G7"/>
    </sheetView>
  </sheetViews>
  <sheetFormatPr baseColWidth="10" defaultRowHeight="15" x14ac:dyDescent="0.25"/>
  <cols>
    <col min="1" max="1" width="73.85546875" style="2" customWidth="1"/>
    <col min="2" max="2" width="17.28515625" style="2" customWidth="1"/>
    <col min="3" max="3" width="17.140625" style="2" customWidth="1"/>
    <col min="4" max="4" width="13" style="2" customWidth="1"/>
    <col min="5" max="5" width="13.5703125" style="2" customWidth="1"/>
    <col min="6" max="6" width="21" style="2" customWidth="1"/>
    <col min="7" max="7" width="46.140625" style="2" customWidth="1"/>
    <col min="8" max="16384" width="11.42578125" style="2"/>
  </cols>
  <sheetData>
    <row r="1" spans="1:7" x14ac:dyDescent="0.25">
      <c r="A1" s="1"/>
      <c r="G1" s="4" t="s">
        <v>1</v>
      </c>
    </row>
    <row r="2" spans="1:7" x14ac:dyDescent="0.25">
      <c r="A2" s="6" t="s">
        <v>1620</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62" t="s">
        <v>3</v>
      </c>
      <c r="G6" s="7" t="s">
        <v>475</v>
      </c>
    </row>
    <row r="7" spans="1:7" ht="20.100000000000001" customHeight="1" x14ac:dyDescent="0.25">
      <c r="A7" s="11" t="s">
        <v>1608</v>
      </c>
      <c r="B7" s="11" t="s">
        <v>202</v>
      </c>
      <c r="C7" s="11" t="s">
        <v>1610</v>
      </c>
      <c r="D7" s="11"/>
      <c r="E7" s="78" t="s">
        <v>1756</v>
      </c>
      <c r="F7" s="20">
        <f>955109.46+65323.71</f>
        <v>1020433.1699999999</v>
      </c>
      <c r="G7" s="11" t="s">
        <v>1611</v>
      </c>
    </row>
    <row r="8" spans="1:7" ht="20.100000000000001" customHeight="1" x14ac:dyDescent="0.25">
      <c r="A8" s="11" t="s">
        <v>1612</v>
      </c>
      <c r="B8" s="11" t="s">
        <v>145</v>
      </c>
      <c r="C8" s="11" t="s">
        <v>1613</v>
      </c>
      <c r="D8" s="11">
        <v>1.5</v>
      </c>
      <c r="E8" s="24">
        <v>160</v>
      </c>
      <c r="F8" s="20">
        <f>4742246.03+401033.57</f>
        <v>5143279.6000000006</v>
      </c>
      <c r="G8" s="11"/>
    </row>
    <row r="9" spans="1:7" ht="20.100000000000001" customHeight="1" x14ac:dyDescent="0.25">
      <c r="A9" s="11" t="s">
        <v>1614</v>
      </c>
      <c r="B9" s="11" t="s">
        <v>886</v>
      </c>
      <c r="C9" s="206" t="s">
        <v>1757</v>
      </c>
      <c r="D9" s="11"/>
      <c r="E9" s="24">
        <v>360</v>
      </c>
      <c r="F9" s="20">
        <f>11400+2520</f>
        <v>13920</v>
      </c>
      <c r="G9" s="11"/>
    </row>
    <row r="10" spans="1:7" ht="20.100000000000001" customHeight="1" x14ac:dyDescent="0.25">
      <c r="A10" s="11" t="s">
        <v>1615</v>
      </c>
      <c r="B10" s="11" t="s">
        <v>145</v>
      </c>
      <c r="C10" s="11" t="s">
        <v>1758</v>
      </c>
      <c r="D10" s="11"/>
      <c r="E10" s="24">
        <v>2.5</v>
      </c>
      <c r="F10" s="20">
        <f>2724852.8+221051.65</f>
        <v>2945904.4499999997</v>
      </c>
      <c r="G10" s="11" t="s">
        <v>1616</v>
      </c>
    </row>
    <row r="11" spans="1:7" ht="20.100000000000001" customHeight="1" x14ac:dyDescent="0.25">
      <c r="A11" s="11" t="s">
        <v>1300</v>
      </c>
      <c r="B11" s="11" t="s">
        <v>252</v>
      </c>
      <c r="C11" s="206" t="s">
        <v>1757</v>
      </c>
      <c r="D11" s="11"/>
      <c r="E11" s="24">
        <v>430</v>
      </c>
      <c r="F11" s="20">
        <f>38877.41+3927</f>
        <v>42804.41</v>
      </c>
      <c r="G11" s="11"/>
    </row>
    <row r="12" spans="1:7" ht="20.100000000000001" customHeight="1" x14ac:dyDescent="0.25">
      <c r="A12" s="11" t="s">
        <v>162</v>
      </c>
      <c r="B12" s="11" t="s">
        <v>886</v>
      </c>
      <c r="C12" s="206" t="s">
        <v>1757</v>
      </c>
      <c r="D12" s="11"/>
      <c r="E12" s="78" t="s">
        <v>1613</v>
      </c>
      <c r="F12" s="20">
        <f>252942.04+17165</f>
        <v>270107.04000000004</v>
      </c>
      <c r="G12" s="11" t="s">
        <v>1759</v>
      </c>
    </row>
    <row r="13" spans="1:7" ht="20.100000000000001" customHeight="1" x14ac:dyDescent="0.25">
      <c r="A13" s="11" t="s">
        <v>1617</v>
      </c>
      <c r="B13" s="11" t="s">
        <v>145</v>
      </c>
      <c r="C13" s="206" t="s">
        <v>1757</v>
      </c>
      <c r="D13" s="11"/>
      <c r="E13" s="78"/>
      <c r="F13" s="20">
        <f>1678036.42+327379.07</f>
        <v>2005415.49</v>
      </c>
      <c r="G13" s="11" t="s">
        <v>1760</v>
      </c>
    </row>
    <row r="14" spans="1:7" ht="20.100000000000001" customHeight="1" x14ac:dyDescent="0.25">
      <c r="A14" s="11" t="s">
        <v>169</v>
      </c>
      <c r="B14" s="11" t="s">
        <v>886</v>
      </c>
      <c r="C14" s="206" t="s">
        <v>1757</v>
      </c>
      <c r="D14" s="11"/>
      <c r="E14" s="78" t="s">
        <v>1613</v>
      </c>
      <c r="F14" s="20">
        <f>223769.31+2837.84</f>
        <v>226607.15</v>
      </c>
      <c r="G14" s="11" t="s">
        <v>1759</v>
      </c>
    </row>
    <row r="15" spans="1:7" ht="20.100000000000001" customHeight="1" x14ac:dyDescent="0.25">
      <c r="A15" s="11" t="s">
        <v>1618</v>
      </c>
      <c r="B15" s="11" t="s">
        <v>886</v>
      </c>
      <c r="C15" s="206" t="s">
        <v>1757</v>
      </c>
      <c r="D15" s="11"/>
      <c r="E15" s="78" t="s">
        <v>1613</v>
      </c>
      <c r="F15" s="20">
        <f>31488.61+1045</f>
        <v>32533.61</v>
      </c>
      <c r="G15" s="11" t="s">
        <v>1759</v>
      </c>
    </row>
    <row r="16" spans="1:7" ht="20.100000000000001" customHeight="1" x14ac:dyDescent="0.25">
      <c r="A16" s="11" t="s">
        <v>1619</v>
      </c>
      <c r="B16" s="11" t="s">
        <v>145</v>
      </c>
      <c r="C16" s="206" t="s">
        <v>1757</v>
      </c>
      <c r="D16" s="11"/>
      <c r="E16" s="78"/>
      <c r="F16" s="20">
        <f>834469.34+166775.31</f>
        <v>1001244.6499999999</v>
      </c>
      <c r="G16" s="11" t="s">
        <v>1761</v>
      </c>
    </row>
    <row r="18" spans="1:1" x14ac:dyDescent="0.25">
      <c r="A18" s="13" t="s">
        <v>6</v>
      </c>
    </row>
  </sheetData>
  <pageMargins left="0.70866141732283472" right="0.70866141732283472" top="0.74803149606299213" bottom="0.74803149606299213" header="0.31496062992125984" footer="0.31496062992125984"/>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0"/>
  <sheetViews>
    <sheetView showGridLines="0" zoomScaleNormal="100" zoomScaleSheetLayoutView="80" workbookViewId="0">
      <selection activeCell="G7" sqref="G7"/>
    </sheetView>
  </sheetViews>
  <sheetFormatPr baseColWidth="10" defaultRowHeight="15" x14ac:dyDescent="0.25"/>
  <cols>
    <col min="1" max="1" width="38.42578125" style="2" customWidth="1"/>
    <col min="2" max="3" width="18.42578125" style="2" customWidth="1"/>
    <col min="4" max="4" width="14.42578125" style="2" customWidth="1"/>
    <col min="5" max="5" width="14.42578125" style="5" customWidth="1"/>
    <col min="6" max="6" width="21" style="2" customWidth="1"/>
    <col min="7" max="7" width="26.140625" style="2" customWidth="1"/>
    <col min="8" max="256" width="11.42578125" style="2"/>
    <col min="257" max="257" width="38.42578125" style="2" customWidth="1"/>
    <col min="258" max="259" width="18.42578125" style="2" customWidth="1"/>
    <col min="260" max="261" width="14.42578125" style="2" customWidth="1"/>
    <col min="262" max="262" width="21" style="2" customWidth="1"/>
    <col min="263" max="263" width="35.7109375" style="2" customWidth="1"/>
    <col min="264" max="512" width="11.42578125" style="2"/>
    <col min="513" max="513" width="38.42578125" style="2" customWidth="1"/>
    <col min="514" max="515" width="18.42578125" style="2" customWidth="1"/>
    <col min="516" max="517" width="14.42578125" style="2" customWidth="1"/>
    <col min="518" max="518" width="21" style="2" customWidth="1"/>
    <col min="519" max="519" width="35.7109375" style="2" customWidth="1"/>
    <col min="520" max="768" width="11.42578125" style="2"/>
    <col min="769" max="769" width="38.42578125" style="2" customWidth="1"/>
    <col min="770" max="771" width="18.42578125" style="2" customWidth="1"/>
    <col min="772" max="773" width="14.42578125" style="2" customWidth="1"/>
    <col min="774" max="774" width="21" style="2" customWidth="1"/>
    <col min="775" max="775" width="35.7109375" style="2" customWidth="1"/>
    <col min="776" max="1024" width="11.42578125" style="2"/>
    <col min="1025" max="1025" width="38.42578125" style="2" customWidth="1"/>
    <col min="1026" max="1027" width="18.42578125" style="2" customWidth="1"/>
    <col min="1028" max="1029" width="14.42578125" style="2" customWidth="1"/>
    <col min="1030" max="1030" width="21" style="2" customWidth="1"/>
    <col min="1031" max="1031" width="35.7109375" style="2" customWidth="1"/>
    <col min="1032" max="1280" width="11.42578125" style="2"/>
    <col min="1281" max="1281" width="38.42578125" style="2" customWidth="1"/>
    <col min="1282" max="1283" width="18.42578125" style="2" customWidth="1"/>
    <col min="1284" max="1285" width="14.42578125" style="2" customWidth="1"/>
    <col min="1286" max="1286" width="21" style="2" customWidth="1"/>
    <col min="1287" max="1287" width="35.7109375" style="2" customWidth="1"/>
    <col min="1288" max="1536" width="11.42578125" style="2"/>
    <col min="1537" max="1537" width="38.42578125" style="2" customWidth="1"/>
    <col min="1538" max="1539" width="18.42578125" style="2" customWidth="1"/>
    <col min="1540" max="1541" width="14.42578125" style="2" customWidth="1"/>
    <col min="1542" max="1542" width="21" style="2" customWidth="1"/>
    <col min="1543" max="1543" width="35.7109375" style="2" customWidth="1"/>
    <col min="1544" max="1792" width="11.42578125" style="2"/>
    <col min="1793" max="1793" width="38.42578125" style="2" customWidth="1"/>
    <col min="1794" max="1795" width="18.42578125" style="2" customWidth="1"/>
    <col min="1796" max="1797" width="14.42578125" style="2" customWidth="1"/>
    <col min="1798" max="1798" width="21" style="2" customWidth="1"/>
    <col min="1799" max="1799" width="35.7109375" style="2" customWidth="1"/>
    <col min="1800" max="2048" width="11.42578125" style="2"/>
    <col min="2049" max="2049" width="38.42578125" style="2" customWidth="1"/>
    <col min="2050" max="2051" width="18.42578125" style="2" customWidth="1"/>
    <col min="2052" max="2053" width="14.42578125" style="2" customWidth="1"/>
    <col min="2054" max="2054" width="21" style="2" customWidth="1"/>
    <col min="2055" max="2055" width="35.7109375" style="2" customWidth="1"/>
    <col min="2056" max="2304" width="11.42578125" style="2"/>
    <col min="2305" max="2305" width="38.42578125" style="2" customWidth="1"/>
    <col min="2306" max="2307" width="18.42578125" style="2" customWidth="1"/>
    <col min="2308" max="2309" width="14.42578125" style="2" customWidth="1"/>
    <col min="2310" max="2310" width="21" style="2" customWidth="1"/>
    <col min="2311" max="2311" width="35.7109375" style="2" customWidth="1"/>
    <col min="2312" max="2560" width="11.42578125" style="2"/>
    <col min="2561" max="2561" width="38.42578125" style="2" customWidth="1"/>
    <col min="2562" max="2563" width="18.42578125" style="2" customWidth="1"/>
    <col min="2564" max="2565" width="14.42578125" style="2" customWidth="1"/>
    <col min="2566" max="2566" width="21" style="2" customWidth="1"/>
    <col min="2567" max="2567" width="35.7109375" style="2" customWidth="1"/>
    <col min="2568" max="2816" width="11.42578125" style="2"/>
    <col min="2817" max="2817" width="38.42578125" style="2" customWidth="1"/>
    <col min="2818" max="2819" width="18.42578125" style="2" customWidth="1"/>
    <col min="2820" max="2821" width="14.42578125" style="2" customWidth="1"/>
    <col min="2822" max="2822" width="21" style="2" customWidth="1"/>
    <col min="2823" max="2823" width="35.7109375" style="2" customWidth="1"/>
    <col min="2824" max="3072" width="11.42578125" style="2"/>
    <col min="3073" max="3073" width="38.42578125" style="2" customWidth="1"/>
    <col min="3074" max="3075" width="18.42578125" style="2" customWidth="1"/>
    <col min="3076" max="3077" width="14.42578125" style="2" customWidth="1"/>
    <col min="3078" max="3078" width="21" style="2" customWidth="1"/>
    <col min="3079" max="3079" width="35.7109375" style="2" customWidth="1"/>
    <col min="3080" max="3328" width="11.42578125" style="2"/>
    <col min="3329" max="3329" width="38.42578125" style="2" customWidth="1"/>
    <col min="3330" max="3331" width="18.42578125" style="2" customWidth="1"/>
    <col min="3332" max="3333" width="14.42578125" style="2" customWidth="1"/>
    <col min="3334" max="3334" width="21" style="2" customWidth="1"/>
    <col min="3335" max="3335" width="35.7109375" style="2" customWidth="1"/>
    <col min="3336" max="3584" width="11.42578125" style="2"/>
    <col min="3585" max="3585" width="38.42578125" style="2" customWidth="1"/>
    <col min="3586" max="3587" width="18.42578125" style="2" customWidth="1"/>
    <col min="3588" max="3589" width="14.42578125" style="2" customWidth="1"/>
    <col min="3590" max="3590" width="21" style="2" customWidth="1"/>
    <col min="3591" max="3591" width="35.7109375" style="2" customWidth="1"/>
    <col min="3592" max="3840" width="11.42578125" style="2"/>
    <col min="3841" max="3841" width="38.42578125" style="2" customWidth="1"/>
    <col min="3842" max="3843" width="18.42578125" style="2" customWidth="1"/>
    <col min="3844" max="3845" width="14.42578125" style="2" customWidth="1"/>
    <col min="3846" max="3846" width="21" style="2" customWidth="1"/>
    <col min="3847" max="3847" width="35.7109375" style="2" customWidth="1"/>
    <col min="3848" max="4096" width="11.42578125" style="2"/>
    <col min="4097" max="4097" width="38.42578125" style="2" customWidth="1"/>
    <col min="4098" max="4099" width="18.42578125" style="2" customWidth="1"/>
    <col min="4100" max="4101" width="14.42578125" style="2" customWidth="1"/>
    <col min="4102" max="4102" width="21" style="2" customWidth="1"/>
    <col min="4103" max="4103" width="35.7109375" style="2" customWidth="1"/>
    <col min="4104" max="4352" width="11.42578125" style="2"/>
    <col min="4353" max="4353" width="38.42578125" style="2" customWidth="1"/>
    <col min="4354" max="4355" width="18.42578125" style="2" customWidth="1"/>
    <col min="4356" max="4357" width="14.42578125" style="2" customWidth="1"/>
    <col min="4358" max="4358" width="21" style="2" customWidth="1"/>
    <col min="4359" max="4359" width="35.7109375" style="2" customWidth="1"/>
    <col min="4360" max="4608" width="11.42578125" style="2"/>
    <col min="4609" max="4609" width="38.42578125" style="2" customWidth="1"/>
    <col min="4610" max="4611" width="18.42578125" style="2" customWidth="1"/>
    <col min="4612" max="4613" width="14.42578125" style="2" customWidth="1"/>
    <col min="4614" max="4614" width="21" style="2" customWidth="1"/>
    <col min="4615" max="4615" width="35.7109375" style="2" customWidth="1"/>
    <col min="4616" max="4864" width="11.42578125" style="2"/>
    <col min="4865" max="4865" width="38.42578125" style="2" customWidth="1"/>
    <col min="4866" max="4867" width="18.42578125" style="2" customWidth="1"/>
    <col min="4868" max="4869" width="14.42578125" style="2" customWidth="1"/>
    <col min="4870" max="4870" width="21" style="2" customWidth="1"/>
    <col min="4871" max="4871" width="35.7109375" style="2" customWidth="1"/>
    <col min="4872" max="5120" width="11.42578125" style="2"/>
    <col min="5121" max="5121" width="38.42578125" style="2" customWidth="1"/>
    <col min="5122" max="5123" width="18.42578125" style="2" customWidth="1"/>
    <col min="5124" max="5125" width="14.42578125" style="2" customWidth="1"/>
    <col min="5126" max="5126" width="21" style="2" customWidth="1"/>
    <col min="5127" max="5127" width="35.7109375" style="2" customWidth="1"/>
    <col min="5128" max="5376" width="11.42578125" style="2"/>
    <col min="5377" max="5377" width="38.42578125" style="2" customWidth="1"/>
    <col min="5378" max="5379" width="18.42578125" style="2" customWidth="1"/>
    <col min="5380" max="5381" width="14.42578125" style="2" customWidth="1"/>
    <col min="5382" max="5382" width="21" style="2" customWidth="1"/>
    <col min="5383" max="5383" width="35.7109375" style="2" customWidth="1"/>
    <col min="5384" max="5632" width="11.42578125" style="2"/>
    <col min="5633" max="5633" width="38.42578125" style="2" customWidth="1"/>
    <col min="5634" max="5635" width="18.42578125" style="2" customWidth="1"/>
    <col min="5636" max="5637" width="14.42578125" style="2" customWidth="1"/>
    <col min="5638" max="5638" width="21" style="2" customWidth="1"/>
    <col min="5639" max="5639" width="35.7109375" style="2" customWidth="1"/>
    <col min="5640" max="5888" width="11.42578125" style="2"/>
    <col min="5889" max="5889" width="38.42578125" style="2" customWidth="1"/>
    <col min="5890" max="5891" width="18.42578125" style="2" customWidth="1"/>
    <col min="5892" max="5893" width="14.42578125" style="2" customWidth="1"/>
    <col min="5894" max="5894" width="21" style="2" customWidth="1"/>
    <col min="5895" max="5895" width="35.7109375" style="2" customWidth="1"/>
    <col min="5896" max="6144" width="11.42578125" style="2"/>
    <col min="6145" max="6145" width="38.42578125" style="2" customWidth="1"/>
    <col min="6146" max="6147" width="18.42578125" style="2" customWidth="1"/>
    <col min="6148" max="6149" width="14.42578125" style="2" customWidth="1"/>
    <col min="6150" max="6150" width="21" style="2" customWidth="1"/>
    <col min="6151" max="6151" width="35.7109375" style="2" customWidth="1"/>
    <col min="6152" max="6400" width="11.42578125" style="2"/>
    <col min="6401" max="6401" width="38.42578125" style="2" customWidth="1"/>
    <col min="6402" max="6403" width="18.42578125" style="2" customWidth="1"/>
    <col min="6404" max="6405" width="14.42578125" style="2" customWidth="1"/>
    <col min="6406" max="6406" width="21" style="2" customWidth="1"/>
    <col min="6407" max="6407" width="35.7109375" style="2" customWidth="1"/>
    <col min="6408" max="6656" width="11.42578125" style="2"/>
    <col min="6657" max="6657" width="38.42578125" style="2" customWidth="1"/>
    <col min="6658" max="6659" width="18.42578125" style="2" customWidth="1"/>
    <col min="6660" max="6661" width="14.42578125" style="2" customWidth="1"/>
    <col min="6662" max="6662" width="21" style="2" customWidth="1"/>
    <col min="6663" max="6663" width="35.7109375" style="2" customWidth="1"/>
    <col min="6664" max="6912" width="11.42578125" style="2"/>
    <col min="6913" max="6913" width="38.42578125" style="2" customWidth="1"/>
    <col min="6914" max="6915" width="18.42578125" style="2" customWidth="1"/>
    <col min="6916" max="6917" width="14.42578125" style="2" customWidth="1"/>
    <col min="6918" max="6918" width="21" style="2" customWidth="1"/>
    <col min="6919" max="6919" width="35.7109375" style="2" customWidth="1"/>
    <col min="6920" max="7168" width="11.42578125" style="2"/>
    <col min="7169" max="7169" width="38.42578125" style="2" customWidth="1"/>
    <col min="7170" max="7171" width="18.42578125" style="2" customWidth="1"/>
    <col min="7172" max="7173" width="14.42578125" style="2" customWidth="1"/>
    <col min="7174" max="7174" width="21" style="2" customWidth="1"/>
    <col min="7175" max="7175" width="35.7109375" style="2" customWidth="1"/>
    <col min="7176" max="7424" width="11.42578125" style="2"/>
    <col min="7425" max="7425" width="38.42578125" style="2" customWidth="1"/>
    <col min="7426" max="7427" width="18.42578125" style="2" customWidth="1"/>
    <col min="7428" max="7429" width="14.42578125" style="2" customWidth="1"/>
    <col min="7430" max="7430" width="21" style="2" customWidth="1"/>
    <col min="7431" max="7431" width="35.7109375" style="2" customWidth="1"/>
    <col min="7432" max="7680" width="11.42578125" style="2"/>
    <col min="7681" max="7681" width="38.42578125" style="2" customWidth="1"/>
    <col min="7682" max="7683" width="18.42578125" style="2" customWidth="1"/>
    <col min="7684" max="7685" width="14.42578125" style="2" customWidth="1"/>
    <col min="7686" max="7686" width="21" style="2" customWidth="1"/>
    <col min="7687" max="7687" width="35.7109375" style="2" customWidth="1"/>
    <col min="7688" max="7936" width="11.42578125" style="2"/>
    <col min="7937" max="7937" width="38.42578125" style="2" customWidth="1"/>
    <col min="7938" max="7939" width="18.42578125" style="2" customWidth="1"/>
    <col min="7940" max="7941" width="14.42578125" style="2" customWidth="1"/>
    <col min="7942" max="7942" width="21" style="2" customWidth="1"/>
    <col min="7943" max="7943" width="35.7109375" style="2" customWidth="1"/>
    <col min="7944" max="8192" width="11.42578125" style="2"/>
    <col min="8193" max="8193" width="38.42578125" style="2" customWidth="1"/>
    <col min="8194" max="8195" width="18.42578125" style="2" customWidth="1"/>
    <col min="8196" max="8197" width="14.42578125" style="2" customWidth="1"/>
    <col min="8198" max="8198" width="21" style="2" customWidth="1"/>
    <col min="8199" max="8199" width="35.7109375" style="2" customWidth="1"/>
    <col min="8200" max="8448" width="11.42578125" style="2"/>
    <col min="8449" max="8449" width="38.42578125" style="2" customWidth="1"/>
    <col min="8450" max="8451" width="18.42578125" style="2" customWidth="1"/>
    <col min="8452" max="8453" width="14.42578125" style="2" customWidth="1"/>
    <col min="8454" max="8454" width="21" style="2" customWidth="1"/>
    <col min="8455" max="8455" width="35.7109375" style="2" customWidth="1"/>
    <col min="8456" max="8704" width="11.42578125" style="2"/>
    <col min="8705" max="8705" width="38.42578125" style="2" customWidth="1"/>
    <col min="8706" max="8707" width="18.42578125" style="2" customWidth="1"/>
    <col min="8708" max="8709" width="14.42578125" style="2" customWidth="1"/>
    <col min="8710" max="8710" width="21" style="2" customWidth="1"/>
    <col min="8711" max="8711" width="35.7109375" style="2" customWidth="1"/>
    <col min="8712" max="8960" width="11.42578125" style="2"/>
    <col min="8961" max="8961" width="38.42578125" style="2" customWidth="1"/>
    <col min="8962" max="8963" width="18.42578125" style="2" customWidth="1"/>
    <col min="8964" max="8965" width="14.42578125" style="2" customWidth="1"/>
    <col min="8966" max="8966" width="21" style="2" customWidth="1"/>
    <col min="8967" max="8967" width="35.7109375" style="2" customWidth="1"/>
    <col min="8968" max="9216" width="11.42578125" style="2"/>
    <col min="9217" max="9217" width="38.42578125" style="2" customWidth="1"/>
    <col min="9218" max="9219" width="18.42578125" style="2" customWidth="1"/>
    <col min="9220" max="9221" width="14.42578125" style="2" customWidth="1"/>
    <col min="9222" max="9222" width="21" style="2" customWidth="1"/>
    <col min="9223" max="9223" width="35.7109375" style="2" customWidth="1"/>
    <col min="9224" max="9472" width="11.42578125" style="2"/>
    <col min="9473" max="9473" width="38.42578125" style="2" customWidth="1"/>
    <col min="9474" max="9475" width="18.42578125" style="2" customWidth="1"/>
    <col min="9476" max="9477" width="14.42578125" style="2" customWidth="1"/>
    <col min="9478" max="9478" width="21" style="2" customWidth="1"/>
    <col min="9479" max="9479" width="35.7109375" style="2" customWidth="1"/>
    <col min="9480" max="9728" width="11.42578125" style="2"/>
    <col min="9729" max="9729" width="38.42578125" style="2" customWidth="1"/>
    <col min="9730" max="9731" width="18.42578125" style="2" customWidth="1"/>
    <col min="9732" max="9733" width="14.42578125" style="2" customWidth="1"/>
    <col min="9734" max="9734" width="21" style="2" customWidth="1"/>
    <col min="9735" max="9735" width="35.7109375" style="2" customWidth="1"/>
    <col min="9736" max="9984" width="11.42578125" style="2"/>
    <col min="9985" max="9985" width="38.42578125" style="2" customWidth="1"/>
    <col min="9986" max="9987" width="18.42578125" style="2" customWidth="1"/>
    <col min="9988" max="9989" width="14.42578125" style="2" customWidth="1"/>
    <col min="9990" max="9990" width="21" style="2" customWidth="1"/>
    <col min="9991" max="9991" width="35.7109375" style="2" customWidth="1"/>
    <col min="9992" max="10240" width="11.42578125" style="2"/>
    <col min="10241" max="10241" width="38.42578125" style="2" customWidth="1"/>
    <col min="10242" max="10243" width="18.42578125" style="2" customWidth="1"/>
    <col min="10244" max="10245" width="14.42578125" style="2" customWidth="1"/>
    <col min="10246" max="10246" width="21" style="2" customWidth="1"/>
    <col min="10247" max="10247" width="35.7109375" style="2" customWidth="1"/>
    <col min="10248" max="10496" width="11.42578125" style="2"/>
    <col min="10497" max="10497" width="38.42578125" style="2" customWidth="1"/>
    <col min="10498" max="10499" width="18.42578125" style="2" customWidth="1"/>
    <col min="10500" max="10501" width="14.42578125" style="2" customWidth="1"/>
    <col min="10502" max="10502" width="21" style="2" customWidth="1"/>
    <col min="10503" max="10503" width="35.7109375" style="2" customWidth="1"/>
    <col min="10504" max="10752" width="11.42578125" style="2"/>
    <col min="10753" max="10753" width="38.42578125" style="2" customWidth="1"/>
    <col min="10754" max="10755" width="18.42578125" style="2" customWidth="1"/>
    <col min="10756" max="10757" width="14.42578125" style="2" customWidth="1"/>
    <col min="10758" max="10758" width="21" style="2" customWidth="1"/>
    <col min="10759" max="10759" width="35.7109375" style="2" customWidth="1"/>
    <col min="10760" max="11008" width="11.42578125" style="2"/>
    <col min="11009" max="11009" width="38.42578125" style="2" customWidth="1"/>
    <col min="11010" max="11011" width="18.42578125" style="2" customWidth="1"/>
    <col min="11012" max="11013" width="14.42578125" style="2" customWidth="1"/>
    <col min="11014" max="11014" width="21" style="2" customWidth="1"/>
    <col min="11015" max="11015" width="35.7109375" style="2" customWidth="1"/>
    <col min="11016" max="11264" width="11.42578125" style="2"/>
    <col min="11265" max="11265" width="38.42578125" style="2" customWidth="1"/>
    <col min="11266" max="11267" width="18.42578125" style="2" customWidth="1"/>
    <col min="11268" max="11269" width="14.42578125" style="2" customWidth="1"/>
    <col min="11270" max="11270" width="21" style="2" customWidth="1"/>
    <col min="11271" max="11271" width="35.7109375" style="2" customWidth="1"/>
    <col min="11272" max="11520" width="11.42578125" style="2"/>
    <col min="11521" max="11521" width="38.42578125" style="2" customWidth="1"/>
    <col min="11522" max="11523" width="18.42578125" style="2" customWidth="1"/>
    <col min="11524" max="11525" width="14.42578125" style="2" customWidth="1"/>
    <col min="11526" max="11526" width="21" style="2" customWidth="1"/>
    <col min="11527" max="11527" width="35.7109375" style="2" customWidth="1"/>
    <col min="11528" max="11776" width="11.42578125" style="2"/>
    <col min="11777" max="11777" width="38.42578125" style="2" customWidth="1"/>
    <col min="11778" max="11779" width="18.42578125" style="2" customWidth="1"/>
    <col min="11780" max="11781" width="14.42578125" style="2" customWidth="1"/>
    <col min="11782" max="11782" width="21" style="2" customWidth="1"/>
    <col min="11783" max="11783" width="35.7109375" style="2" customWidth="1"/>
    <col min="11784" max="12032" width="11.42578125" style="2"/>
    <col min="12033" max="12033" width="38.42578125" style="2" customWidth="1"/>
    <col min="12034" max="12035" width="18.42578125" style="2" customWidth="1"/>
    <col min="12036" max="12037" width="14.42578125" style="2" customWidth="1"/>
    <col min="12038" max="12038" width="21" style="2" customWidth="1"/>
    <col min="12039" max="12039" width="35.7109375" style="2" customWidth="1"/>
    <col min="12040" max="12288" width="11.42578125" style="2"/>
    <col min="12289" max="12289" width="38.42578125" style="2" customWidth="1"/>
    <col min="12290" max="12291" width="18.42578125" style="2" customWidth="1"/>
    <col min="12292" max="12293" width="14.42578125" style="2" customWidth="1"/>
    <col min="12294" max="12294" width="21" style="2" customWidth="1"/>
    <col min="12295" max="12295" width="35.7109375" style="2" customWidth="1"/>
    <col min="12296" max="12544" width="11.42578125" style="2"/>
    <col min="12545" max="12545" width="38.42578125" style="2" customWidth="1"/>
    <col min="12546" max="12547" width="18.42578125" style="2" customWidth="1"/>
    <col min="12548" max="12549" width="14.42578125" style="2" customWidth="1"/>
    <col min="12550" max="12550" width="21" style="2" customWidth="1"/>
    <col min="12551" max="12551" width="35.7109375" style="2" customWidth="1"/>
    <col min="12552" max="12800" width="11.42578125" style="2"/>
    <col min="12801" max="12801" width="38.42578125" style="2" customWidth="1"/>
    <col min="12802" max="12803" width="18.42578125" style="2" customWidth="1"/>
    <col min="12804" max="12805" width="14.42578125" style="2" customWidth="1"/>
    <col min="12806" max="12806" width="21" style="2" customWidth="1"/>
    <col min="12807" max="12807" width="35.7109375" style="2" customWidth="1"/>
    <col min="12808" max="13056" width="11.42578125" style="2"/>
    <col min="13057" max="13057" width="38.42578125" style="2" customWidth="1"/>
    <col min="13058" max="13059" width="18.42578125" style="2" customWidth="1"/>
    <col min="13060" max="13061" width="14.42578125" style="2" customWidth="1"/>
    <col min="13062" max="13062" width="21" style="2" customWidth="1"/>
    <col min="13063" max="13063" width="35.7109375" style="2" customWidth="1"/>
    <col min="13064" max="13312" width="11.42578125" style="2"/>
    <col min="13313" max="13313" width="38.42578125" style="2" customWidth="1"/>
    <col min="13314" max="13315" width="18.42578125" style="2" customWidth="1"/>
    <col min="13316" max="13317" width="14.42578125" style="2" customWidth="1"/>
    <col min="13318" max="13318" width="21" style="2" customWidth="1"/>
    <col min="13319" max="13319" width="35.7109375" style="2" customWidth="1"/>
    <col min="13320" max="13568" width="11.42578125" style="2"/>
    <col min="13569" max="13569" width="38.42578125" style="2" customWidth="1"/>
    <col min="13570" max="13571" width="18.42578125" style="2" customWidth="1"/>
    <col min="13572" max="13573" width="14.42578125" style="2" customWidth="1"/>
    <col min="13574" max="13574" width="21" style="2" customWidth="1"/>
    <col min="13575" max="13575" width="35.7109375" style="2" customWidth="1"/>
    <col min="13576" max="13824" width="11.42578125" style="2"/>
    <col min="13825" max="13825" width="38.42578125" style="2" customWidth="1"/>
    <col min="13826" max="13827" width="18.42578125" style="2" customWidth="1"/>
    <col min="13828" max="13829" width="14.42578125" style="2" customWidth="1"/>
    <col min="13830" max="13830" width="21" style="2" customWidth="1"/>
    <col min="13831" max="13831" width="35.7109375" style="2" customWidth="1"/>
    <col min="13832" max="14080" width="11.42578125" style="2"/>
    <col min="14081" max="14081" width="38.42578125" style="2" customWidth="1"/>
    <col min="14082" max="14083" width="18.42578125" style="2" customWidth="1"/>
    <col min="14084" max="14085" width="14.42578125" style="2" customWidth="1"/>
    <col min="14086" max="14086" width="21" style="2" customWidth="1"/>
    <col min="14087" max="14087" width="35.7109375" style="2" customWidth="1"/>
    <col min="14088" max="14336" width="11.42578125" style="2"/>
    <col min="14337" max="14337" width="38.42578125" style="2" customWidth="1"/>
    <col min="14338" max="14339" width="18.42578125" style="2" customWidth="1"/>
    <col min="14340" max="14341" width="14.42578125" style="2" customWidth="1"/>
    <col min="14342" max="14342" width="21" style="2" customWidth="1"/>
    <col min="14343" max="14343" width="35.7109375" style="2" customWidth="1"/>
    <col min="14344" max="14592" width="11.42578125" style="2"/>
    <col min="14593" max="14593" width="38.42578125" style="2" customWidth="1"/>
    <col min="14594" max="14595" width="18.42578125" style="2" customWidth="1"/>
    <col min="14596" max="14597" width="14.42578125" style="2" customWidth="1"/>
    <col min="14598" max="14598" width="21" style="2" customWidth="1"/>
    <col min="14599" max="14599" width="35.7109375" style="2" customWidth="1"/>
    <col min="14600" max="14848" width="11.42578125" style="2"/>
    <col min="14849" max="14849" width="38.42578125" style="2" customWidth="1"/>
    <col min="14850" max="14851" width="18.42578125" style="2" customWidth="1"/>
    <col min="14852" max="14853" width="14.42578125" style="2" customWidth="1"/>
    <col min="14854" max="14854" width="21" style="2" customWidth="1"/>
    <col min="14855" max="14855" width="35.7109375" style="2" customWidth="1"/>
    <col min="14856" max="15104" width="11.42578125" style="2"/>
    <col min="15105" max="15105" width="38.42578125" style="2" customWidth="1"/>
    <col min="15106" max="15107" width="18.42578125" style="2" customWidth="1"/>
    <col min="15108" max="15109" width="14.42578125" style="2" customWidth="1"/>
    <col min="15110" max="15110" width="21" style="2" customWidth="1"/>
    <col min="15111" max="15111" width="35.7109375" style="2" customWidth="1"/>
    <col min="15112" max="15360" width="11.42578125" style="2"/>
    <col min="15361" max="15361" width="38.42578125" style="2" customWidth="1"/>
    <col min="15362" max="15363" width="18.42578125" style="2" customWidth="1"/>
    <col min="15364" max="15365" width="14.42578125" style="2" customWidth="1"/>
    <col min="15366" max="15366" width="21" style="2" customWidth="1"/>
    <col min="15367" max="15367" width="35.7109375" style="2" customWidth="1"/>
    <col min="15368" max="15616" width="11.42578125" style="2"/>
    <col min="15617" max="15617" width="38.42578125" style="2" customWidth="1"/>
    <col min="15618" max="15619" width="18.42578125" style="2" customWidth="1"/>
    <col min="15620" max="15621" width="14.42578125" style="2" customWidth="1"/>
    <col min="15622" max="15622" width="21" style="2" customWidth="1"/>
    <col min="15623" max="15623" width="35.7109375" style="2" customWidth="1"/>
    <col min="15624" max="15872" width="11.42578125" style="2"/>
    <col min="15873" max="15873" width="38.42578125" style="2" customWidth="1"/>
    <col min="15874" max="15875" width="18.42578125" style="2" customWidth="1"/>
    <col min="15876" max="15877" width="14.42578125" style="2" customWidth="1"/>
    <col min="15878" max="15878" width="21" style="2" customWidth="1"/>
    <col min="15879" max="15879" width="35.7109375" style="2" customWidth="1"/>
    <col min="15880" max="16128" width="11.42578125" style="2"/>
    <col min="16129" max="16129" width="38.42578125" style="2" customWidth="1"/>
    <col min="16130" max="16131" width="18.42578125" style="2" customWidth="1"/>
    <col min="16132" max="16133" width="14.42578125" style="2" customWidth="1"/>
    <col min="16134" max="16134" width="21" style="2" customWidth="1"/>
    <col min="16135" max="16135" width="35.7109375" style="2" customWidth="1"/>
    <col min="16136" max="16384" width="11.42578125" style="2"/>
  </cols>
  <sheetData>
    <row r="2" spans="1:7" s="418" customFormat="1" ht="15.75" x14ac:dyDescent="0.25">
      <c r="A2" s="6" t="s">
        <v>2537</v>
      </c>
      <c r="E2" s="419"/>
    </row>
    <row r="3" spans="1:7" x14ac:dyDescent="0.25">
      <c r="A3" s="1" t="s">
        <v>0</v>
      </c>
      <c r="G3" s="4" t="s">
        <v>1</v>
      </c>
    </row>
    <row r="4" spans="1:7" x14ac:dyDescent="0.25">
      <c r="A4" s="3" t="s">
        <v>33</v>
      </c>
    </row>
    <row r="5" spans="1:7" x14ac:dyDescent="0.25">
      <c r="A5" s="1"/>
    </row>
    <row r="6" spans="1:7" ht="45.75" customHeight="1" x14ac:dyDescent="0.25">
      <c r="A6" s="9" t="s">
        <v>8</v>
      </c>
      <c r="B6" s="10" t="s">
        <v>4</v>
      </c>
      <c r="C6" s="10" t="s">
        <v>7</v>
      </c>
      <c r="D6" s="10" t="s">
        <v>5</v>
      </c>
      <c r="E6" s="9" t="s">
        <v>2</v>
      </c>
      <c r="F6" s="9" t="s">
        <v>3</v>
      </c>
      <c r="G6" s="7" t="s">
        <v>125</v>
      </c>
    </row>
    <row r="7" spans="1:7" ht="18" customHeight="1" x14ac:dyDescent="0.25">
      <c r="A7" s="11" t="s">
        <v>2538</v>
      </c>
      <c r="B7" s="11" t="s">
        <v>10</v>
      </c>
      <c r="C7" s="11" t="s">
        <v>506</v>
      </c>
      <c r="D7" s="78"/>
      <c r="E7" s="75" t="s">
        <v>925</v>
      </c>
      <c r="F7" s="20">
        <f>296869.8+2605720.66+859065.17</f>
        <v>3761655.63</v>
      </c>
      <c r="G7" s="14" t="s">
        <v>2539</v>
      </c>
    </row>
    <row r="8" spans="1:7" ht="18" customHeight="1" x14ac:dyDescent="0.25">
      <c r="A8" s="11" t="s">
        <v>2540</v>
      </c>
      <c r="B8" s="11" t="s">
        <v>28</v>
      </c>
      <c r="C8" s="11" t="s">
        <v>2337</v>
      </c>
      <c r="D8" s="78">
        <v>1.4E-2</v>
      </c>
      <c r="E8" s="75"/>
      <c r="F8" s="20">
        <f>236949.98+8469121.32+217917.22</f>
        <v>8923988.5200000014</v>
      </c>
      <c r="G8" s="14"/>
    </row>
    <row r="9" spans="1:7" ht="18" customHeight="1" x14ac:dyDescent="0.25">
      <c r="A9" s="11" t="s">
        <v>2541</v>
      </c>
      <c r="B9" s="11" t="s">
        <v>10</v>
      </c>
      <c r="C9" s="11" t="s">
        <v>2542</v>
      </c>
      <c r="D9" s="78"/>
      <c r="E9" s="75" t="s">
        <v>925</v>
      </c>
      <c r="F9" s="20">
        <f>211322.45+1712863.23</f>
        <v>1924185.68</v>
      </c>
      <c r="G9" s="14" t="s">
        <v>2543</v>
      </c>
    </row>
    <row r="10" spans="1:7" ht="18" customHeight="1" x14ac:dyDescent="0.25">
      <c r="A10" s="11" t="s">
        <v>2544</v>
      </c>
      <c r="B10" s="11" t="s">
        <v>2122</v>
      </c>
      <c r="C10" s="11"/>
      <c r="D10" s="78"/>
      <c r="E10" s="75" t="s">
        <v>925</v>
      </c>
      <c r="F10" s="20">
        <v>24696</v>
      </c>
      <c r="G10" s="14" t="s">
        <v>2545</v>
      </c>
    </row>
    <row r="11" spans="1:7" ht="18" customHeight="1" x14ac:dyDescent="0.25">
      <c r="A11" s="11" t="s">
        <v>2546</v>
      </c>
      <c r="B11" s="11" t="s">
        <v>1592</v>
      </c>
      <c r="C11" s="11"/>
      <c r="D11" s="78"/>
      <c r="E11" s="75" t="s">
        <v>925</v>
      </c>
      <c r="F11" s="20">
        <v>685095.14</v>
      </c>
      <c r="G11" s="14" t="s">
        <v>2547</v>
      </c>
    </row>
    <row r="12" spans="1:7" ht="18" customHeight="1" x14ac:dyDescent="0.25">
      <c r="A12" s="11" t="s">
        <v>2548</v>
      </c>
      <c r="B12" s="11" t="s">
        <v>1592</v>
      </c>
      <c r="C12" s="11"/>
      <c r="D12" s="78"/>
      <c r="E12" s="75" t="s">
        <v>925</v>
      </c>
      <c r="F12" s="20">
        <v>8167.6</v>
      </c>
      <c r="G12" s="14" t="s">
        <v>2549</v>
      </c>
    </row>
    <row r="13" spans="1:7" ht="18" customHeight="1" x14ac:dyDescent="0.25">
      <c r="A13" s="11" t="s">
        <v>2550</v>
      </c>
      <c r="B13" s="11" t="s">
        <v>28</v>
      </c>
      <c r="C13" s="11" t="s">
        <v>2551</v>
      </c>
      <c r="D13" s="78"/>
      <c r="E13" s="80" t="s">
        <v>925</v>
      </c>
      <c r="F13" s="20">
        <v>2177402.12</v>
      </c>
      <c r="G13" s="14"/>
    </row>
    <row r="14" spans="1:7" ht="18" customHeight="1" x14ac:dyDescent="0.25">
      <c r="A14" s="11" t="s">
        <v>2552</v>
      </c>
      <c r="B14" s="11" t="s">
        <v>1592</v>
      </c>
      <c r="C14" s="11"/>
      <c r="D14" s="78"/>
      <c r="E14" s="80" t="s">
        <v>925</v>
      </c>
      <c r="F14" s="20">
        <v>32807.5</v>
      </c>
      <c r="G14" s="14">
        <v>176</v>
      </c>
    </row>
    <row r="15" spans="1:7" ht="18" customHeight="1" x14ac:dyDescent="0.25">
      <c r="A15" s="11" t="s">
        <v>2553</v>
      </c>
      <c r="B15" s="11" t="s">
        <v>321</v>
      </c>
      <c r="C15" s="11"/>
      <c r="D15" s="78"/>
      <c r="E15" s="80" t="s">
        <v>925</v>
      </c>
      <c r="F15" s="20">
        <v>111345.45</v>
      </c>
      <c r="G15" s="14">
        <v>350.8</v>
      </c>
    </row>
    <row r="16" spans="1:7" ht="18" customHeight="1" x14ac:dyDescent="0.25">
      <c r="A16" s="11" t="s">
        <v>2554</v>
      </c>
      <c r="B16" s="11" t="s">
        <v>90</v>
      </c>
      <c r="C16" s="11"/>
      <c r="D16" s="204"/>
      <c r="E16" s="75" t="s">
        <v>925</v>
      </c>
      <c r="F16" s="20">
        <v>2789137.57</v>
      </c>
      <c r="G16" s="14" t="s">
        <v>2555</v>
      </c>
    </row>
    <row r="17" spans="1:7" ht="18" customHeight="1" x14ac:dyDescent="0.25">
      <c r="A17" s="11" t="s">
        <v>2556</v>
      </c>
      <c r="B17" s="11" t="s">
        <v>2557</v>
      </c>
      <c r="C17" s="11"/>
      <c r="D17" s="116"/>
      <c r="E17" s="75" t="s">
        <v>925</v>
      </c>
      <c r="F17" s="20">
        <v>66863.759999999995</v>
      </c>
      <c r="G17" s="14" t="s">
        <v>2558</v>
      </c>
    </row>
    <row r="18" spans="1:7" ht="18" customHeight="1" x14ac:dyDescent="0.25">
      <c r="A18" s="11" t="s">
        <v>2559</v>
      </c>
      <c r="B18" s="11" t="s">
        <v>28</v>
      </c>
      <c r="C18" s="11" t="s">
        <v>2560</v>
      </c>
      <c r="D18" s="78">
        <v>0.02</v>
      </c>
      <c r="E18" s="75"/>
      <c r="F18" s="20">
        <v>255290.7</v>
      </c>
      <c r="G18" s="14"/>
    </row>
    <row r="19" spans="1:7" ht="18" customHeight="1" x14ac:dyDescent="0.25">
      <c r="A19" s="11" t="s">
        <v>2561</v>
      </c>
      <c r="B19" s="11" t="s">
        <v>2557</v>
      </c>
      <c r="C19" s="11"/>
      <c r="D19" s="78"/>
      <c r="E19" s="75" t="s">
        <v>925</v>
      </c>
      <c r="F19" s="20">
        <v>105860.7</v>
      </c>
      <c r="G19" s="14" t="s">
        <v>2562</v>
      </c>
    </row>
    <row r="20" spans="1:7" ht="18" customHeight="1" x14ac:dyDescent="0.25">
      <c r="A20" s="22" t="s">
        <v>2563</v>
      </c>
      <c r="B20" s="22" t="s">
        <v>2564</v>
      </c>
      <c r="C20" s="22" t="s">
        <v>2560</v>
      </c>
      <c r="D20" s="420">
        <v>0.1</v>
      </c>
      <c r="E20" s="421"/>
      <c r="F20" s="20">
        <v>1232190.55</v>
      </c>
      <c r="G20" s="14"/>
    </row>
    <row r="21" spans="1:7" ht="18" customHeight="1" x14ac:dyDescent="0.25">
      <c r="A21" s="11" t="s">
        <v>2565</v>
      </c>
      <c r="B21" s="11" t="s">
        <v>2557</v>
      </c>
      <c r="C21" s="11"/>
      <c r="D21" s="78"/>
      <c r="E21" s="75" t="s">
        <v>925</v>
      </c>
      <c r="F21" s="20">
        <v>24379.5</v>
      </c>
      <c r="G21" s="14" t="s">
        <v>2566</v>
      </c>
    </row>
    <row r="22" spans="1:7" ht="18" customHeight="1" x14ac:dyDescent="0.25">
      <c r="A22" s="22" t="s">
        <v>2567</v>
      </c>
      <c r="B22" s="22" t="s">
        <v>90</v>
      </c>
      <c r="C22" s="22"/>
      <c r="D22" s="420"/>
      <c r="E22" s="421" t="s">
        <v>925</v>
      </c>
      <c r="F22" s="20">
        <v>6174</v>
      </c>
      <c r="G22" s="14">
        <v>294</v>
      </c>
    </row>
    <row r="23" spans="1:7" ht="18" customHeight="1" x14ac:dyDescent="0.25">
      <c r="A23" s="11" t="s">
        <v>2568</v>
      </c>
      <c r="B23" s="11" t="s">
        <v>10</v>
      </c>
      <c r="C23" s="11" t="s">
        <v>1637</v>
      </c>
      <c r="D23" s="78">
        <v>0.2</v>
      </c>
      <c r="E23" s="75"/>
      <c r="F23" s="20">
        <v>396942.16</v>
      </c>
      <c r="G23" s="14"/>
    </row>
    <row r="24" spans="1:7" ht="18" customHeight="1" x14ac:dyDescent="0.25">
      <c r="A24" s="22" t="s">
        <v>2569</v>
      </c>
      <c r="B24" s="22" t="s">
        <v>28</v>
      </c>
      <c r="C24" s="22" t="s">
        <v>2560</v>
      </c>
      <c r="D24" s="420">
        <v>0.01</v>
      </c>
      <c r="E24" s="421"/>
      <c r="F24" s="20">
        <v>263965.03999999998</v>
      </c>
      <c r="G24" s="14"/>
    </row>
    <row r="25" spans="1:7" ht="18" customHeight="1" x14ac:dyDescent="0.25">
      <c r="A25" s="11" t="s">
        <v>2570</v>
      </c>
      <c r="B25" s="11" t="s">
        <v>2557</v>
      </c>
      <c r="C25" s="11"/>
      <c r="D25" s="78"/>
      <c r="E25" s="75" t="s">
        <v>925</v>
      </c>
      <c r="F25" s="20">
        <f>262266.54</f>
        <v>262266.53999999998</v>
      </c>
      <c r="G25" s="14" t="s">
        <v>2571</v>
      </c>
    </row>
    <row r="26" spans="1:7" ht="18" customHeight="1" x14ac:dyDescent="0.25">
      <c r="A26" s="22" t="s">
        <v>2572</v>
      </c>
      <c r="B26" s="22" t="s">
        <v>2557</v>
      </c>
      <c r="C26" s="22"/>
      <c r="D26" s="420"/>
      <c r="E26" s="421" t="s">
        <v>925</v>
      </c>
      <c r="F26" s="20">
        <v>13798.16</v>
      </c>
      <c r="G26" s="14" t="s">
        <v>2573</v>
      </c>
    </row>
    <row r="27" spans="1:7" ht="18" customHeight="1" x14ac:dyDescent="0.25">
      <c r="A27" s="11" t="s">
        <v>2574</v>
      </c>
      <c r="B27" s="11" t="s">
        <v>2575</v>
      </c>
      <c r="C27" s="11"/>
      <c r="D27" s="78"/>
      <c r="E27" s="75" t="s">
        <v>925</v>
      </c>
      <c r="F27" s="20">
        <v>323806.15000000002</v>
      </c>
      <c r="G27" s="14" t="s">
        <v>2576</v>
      </c>
    </row>
    <row r="28" spans="1:7" ht="18" customHeight="1" x14ac:dyDescent="0.25">
      <c r="A28" s="22" t="s">
        <v>2577</v>
      </c>
      <c r="B28" s="22" t="s">
        <v>28</v>
      </c>
      <c r="C28" s="22" t="s">
        <v>2578</v>
      </c>
      <c r="D28" s="420"/>
      <c r="E28" s="421" t="s">
        <v>925</v>
      </c>
      <c r="F28" s="20">
        <v>56900</v>
      </c>
      <c r="G28" s="14" t="s">
        <v>2579</v>
      </c>
    </row>
    <row r="29" spans="1:7" ht="18" customHeight="1" x14ac:dyDescent="0.25">
      <c r="A29" s="11" t="s">
        <v>2580</v>
      </c>
      <c r="B29" s="11" t="s">
        <v>28</v>
      </c>
      <c r="C29" s="11"/>
      <c r="D29" s="78"/>
      <c r="E29" s="75" t="s">
        <v>925</v>
      </c>
      <c r="F29" s="20">
        <v>13353.17</v>
      </c>
      <c r="G29" s="14" t="s">
        <v>2581</v>
      </c>
    </row>
    <row r="30" spans="1:7" ht="18" customHeight="1" x14ac:dyDescent="0.25">
      <c r="A30" s="22" t="s">
        <v>2582</v>
      </c>
      <c r="B30" s="22" t="s">
        <v>28</v>
      </c>
      <c r="C30" s="22" t="s">
        <v>2583</v>
      </c>
      <c r="D30" s="420"/>
      <c r="E30" s="421" t="s">
        <v>925</v>
      </c>
      <c r="F30" s="20">
        <v>3690.75</v>
      </c>
      <c r="G30" s="14"/>
    </row>
    <row r="31" spans="1:7" ht="18" customHeight="1" x14ac:dyDescent="0.25">
      <c r="A31" s="11" t="s">
        <v>2584</v>
      </c>
      <c r="B31" s="11" t="s">
        <v>28</v>
      </c>
      <c r="C31" s="11" t="s">
        <v>2583</v>
      </c>
      <c r="D31" s="78"/>
      <c r="E31" s="75" t="s">
        <v>925</v>
      </c>
      <c r="F31" s="20">
        <v>51213.91</v>
      </c>
      <c r="G31" s="14"/>
    </row>
    <row r="32" spans="1:7" ht="18" customHeight="1" x14ac:dyDescent="0.25">
      <c r="A32" s="22" t="s">
        <v>2585</v>
      </c>
      <c r="B32" s="22" t="s">
        <v>2557</v>
      </c>
      <c r="C32" s="22"/>
      <c r="D32" s="420"/>
      <c r="E32" s="421" t="s">
        <v>925</v>
      </c>
      <c r="F32" s="20">
        <v>33400</v>
      </c>
      <c r="G32" s="14" t="s">
        <v>2586</v>
      </c>
    </row>
    <row r="33" spans="1:7" ht="18" customHeight="1" x14ac:dyDescent="0.25">
      <c r="A33" s="11" t="s">
        <v>2587</v>
      </c>
      <c r="B33" s="11" t="s">
        <v>28</v>
      </c>
      <c r="C33" s="11" t="s">
        <v>2551</v>
      </c>
      <c r="D33" s="78">
        <v>8.6956000000000006E-2</v>
      </c>
      <c r="E33" s="75"/>
      <c r="F33" s="20">
        <v>2796219.44</v>
      </c>
      <c r="G33" s="14"/>
    </row>
    <row r="34" spans="1:7" ht="18" customHeight="1" x14ac:dyDescent="0.25">
      <c r="A34" s="22" t="s">
        <v>2588</v>
      </c>
      <c r="B34" s="22" t="s">
        <v>28</v>
      </c>
      <c r="C34" s="22" t="s">
        <v>1637</v>
      </c>
      <c r="D34" s="420">
        <v>0.01</v>
      </c>
      <c r="E34" s="421"/>
      <c r="F34" s="20">
        <v>83641.63</v>
      </c>
      <c r="G34" s="14"/>
    </row>
    <row r="35" spans="1:7" ht="18" customHeight="1" x14ac:dyDescent="0.25">
      <c r="A35" s="11" t="s">
        <v>2589</v>
      </c>
      <c r="B35" s="11" t="s">
        <v>1592</v>
      </c>
      <c r="C35" s="11"/>
      <c r="D35" s="78"/>
      <c r="E35" s="75" t="s">
        <v>925</v>
      </c>
      <c r="F35" s="20">
        <v>349597.84</v>
      </c>
      <c r="G35" s="14" t="s">
        <v>2590</v>
      </c>
    </row>
    <row r="36" spans="1:7" ht="18" customHeight="1" x14ac:dyDescent="0.25">
      <c r="A36" s="22" t="s">
        <v>2591</v>
      </c>
      <c r="B36" s="22" t="s">
        <v>28</v>
      </c>
      <c r="C36" s="22" t="s">
        <v>1637</v>
      </c>
      <c r="D36" s="420">
        <v>0.02</v>
      </c>
      <c r="E36" s="421"/>
      <c r="F36" s="20">
        <v>163554.18</v>
      </c>
      <c r="G36" s="14"/>
    </row>
    <row r="37" spans="1:7" ht="18" customHeight="1" x14ac:dyDescent="0.25">
      <c r="A37" s="11" t="s">
        <v>2592</v>
      </c>
      <c r="B37" s="11" t="s">
        <v>28</v>
      </c>
      <c r="C37" s="11"/>
      <c r="D37" s="78"/>
      <c r="E37" s="75" t="s">
        <v>925</v>
      </c>
      <c r="F37" s="20">
        <v>48914.6</v>
      </c>
      <c r="G37" s="14" t="s">
        <v>2593</v>
      </c>
    </row>
    <row r="38" spans="1:7" ht="18" customHeight="1" x14ac:dyDescent="0.25">
      <c r="A38" s="22" t="s">
        <v>2594</v>
      </c>
      <c r="B38" s="22" t="s">
        <v>28</v>
      </c>
      <c r="C38" s="22" t="s">
        <v>2551</v>
      </c>
      <c r="D38" s="420">
        <v>8.6956000000000006E-2</v>
      </c>
      <c r="E38" s="421"/>
      <c r="F38" s="20">
        <v>14547.4</v>
      </c>
      <c r="G38" s="22"/>
    </row>
    <row r="40" spans="1:7" x14ac:dyDescent="0.25">
      <c r="A40" s="13" t="s">
        <v>6</v>
      </c>
      <c r="F40" s="32"/>
    </row>
  </sheetData>
  <pageMargins left="0.70866141732283472" right="0.70866141732283472" top="0.74803149606299213" bottom="0.74803149606299213" header="0.31496062992125984" footer="0.31496062992125984"/>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95" zoomScaleNormal="95" workbookViewId="0">
      <selection activeCell="E7" sqref="D7:E7"/>
    </sheetView>
  </sheetViews>
  <sheetFormatPr baseColWidth="10" defaultRowHeight="15" x14ac:dyDescent="0.25"/>
  <cols>
    <col min="1" max="1" width="72.7109375" style="2" customWidth="1"/>
    <col min="2" max="2" width="18.42578125" style="2" customWidth="1"/>
    <col min="3" max="3" width="20.42578125" style="2" customWidth="1"/>
    <col min="4" max="4" width="13.5703125" style="2" customWidth="1"/>
    <col min="5" max="5" width="14.42578125" style="2" customWidth="1"/>
    <col min="6" max="6" width="21" style="2" customWidth="1"/>
    <col min="7" max="7" width="38.140625" style="2" customWidth="1"/>
    <col min="8" max="16384" width="11.42578125" style="2"/>
  </cols>
  <sheetData>
    <row r="1" spans="1:7" x14ac:dyDescent="0.25">
      <c r="A1" s="1"/>
      <c r="G1" s="4" t="s">
        <v>1</v>
      </c>
    </row>
    <row r="2" spans="1:7" x14ac:dyDescent="0.25">
      <c r="A2" s="6" t="s">
        <v>1228</v>
      </c>
    </row>
    <row r="3" spans="1:7" x14ac:dyDescent="0.25">
      <c r="A3" s="1" t="s">
        <v>0</v>
      </c>
    </row>
    <row r="4" spans="1:7" x14ac:dyDescent="0.25">
      <c r="A4" s="3" t="s">
        <v>33</v>
      </c>
    </row>
    <row r="5" spans="1:7" x14ac:dyDescent="0.25">
      <c r="A5" s="3"/>
    </row>
    <row r="6" spans="1:7" ht="45.75" customHeight="1" x14ac:dyDescent="0.25">
      <c r="A6" s="9" t="s">
        <v>8</v>
      </c>
      <c r="B6" s="10" t="s">
        <v>4</v>
      </c>
      <c r="C6" s="10" t="s">
        <v>2413</v>
      </c>
      <c r="D6" s="10" t="s">
        <v>5</v>
      </c>
      <c r="E6" s="9" t="s">
        <v>2</v>
      </c>
      <c r="F6" s="9" t="s">
        <v>3</v>
      </c>
      <c r="G6" s="7" t="s">
        <v>125</v>
      </c>
    </row>
    <row r="7" spans="1:7" ht="20.100000000000001" customHeight="1" x14ac:dyDescent="0.25">
      <c r="A7" s="11" t="s">
        <v>144</v>
      </c>
      <c r="B7" s="11" t="s">
        <v>202</v>
      </c>
      <c r="C7" s="11" t="s">
        <v>1223</v>
      </c>
      <c r="D7" s="78" t="s">
        <v>1748</v>
      </c>
      <c r="E7" s="78" t="s">
        <v>1749</v>
      </c>
      <c r="F7" s="20">
        <v>2225359.52</v>
      </c>
      <c r="G7" s="11" t="s">
        <v>1750</v>
      </c>
    </row>
    <row r="8" spans="1:7" ht="20.100000000000001" customHeight="1" x14ac:dyDescent="0.25">
      <c r="A8" s="11" t="s">
        <v>1225</v>
      </c>
      <c r="B8" s="11" t="s">
        <v>145</v>
      </c>
      <c r="C8" s="11" t="s">
        <v>656</v>
      </c>
      <c r="D8" s="78" t="s">
        <v>1751</v>
      </c>
      <c r="E8" s="78" t="s">
        <v>1752</v>
      </c>
      <c r="F8" s="20">
        <v>7906771.3899999997</v>
      </c>
      <c r="G8" s="11" t="s">
        <v>1753</v>
      </c>
    </row>
    <row r="9" spans="1:7" ht="20.100000000000001" customHeight="1" x14ac:dyDescent="0.25">
      <c r="A9" s="11" t="s">
        <v>1226</v>
      </c>
      <c r="B9" s="11" t="s">
        <v>202</v>
      </c>
      <c r="C9" s="11" t="s">
        <v>1223</v>
      </c>
      <c r="D9" s="78" t="s">
        <v>1754</v>
      </c>
      <c r="E9" s="78" t="s">
        <v>1755</v>
      </c>
      <c r="F9" s="20">
        <v>2065989.22</v>
      </c>
      <c r="G9" s="11" t="s">
        <v>1750</v>
      </c>
    </row>
    <row r="10" spans="1:7" ht="20.100000000000001" customHeight="1" x14ac:dyDescent="0.25">
      <c r="A10" s="11" t="s">
        <v>501</v>
      </c>
      <c r="B10" s="11" t="s">
        <v>252</v>
      </c>
      <c r="C10" s="11" t="s">
        <v>1227</v>
      </c>
      <c r="D10" s="78">
        <v>0</v>
      </c>
      <c r="E10" s="78" t="s">
        <v>1727</v>
      </c>
      <c r="F10" s="20">
        <v>481197.13</v>
      </c>
      <c r="G10" s="11"/>
    </row>
    <row r="11" spans="1:7" ht="20.100000000000001" customHeight="1" x14ac:dyDescent="0.25">
      <c r="A11" s="11" t="s">
        <v>1523</v>
      </c>
      <c r="B11" s="11" t="s">
        <v>145</v>
      </c>
      <c r="C11" s="11" t="s">
        <v>1728</v>
      </c>
      <c r="D11" s="78" t="s">
        <v>1729</v>
      </c>
      <c r="E11" s="78"/>
      <c r="F11" s="20">
        <v>2388480.6800000002</v>
      </c>
      <c r="G11" s="11"/>
    </row>
    <row r="12" spans="1:7" ht="20.100000000000001" customHeight="1" x14ac:dyDescent="0.25">
      <c r="A12" s="11" t="s">
        <v>1524</v>
      </c>
      <c r="B12" s="11" t="s">
        <v>145</v>
      </c>
      <c r="C12" s="11" t="s">
        <v>1227</v>
      </c>
      <c r="D12" s="78"/>
      <c r="E12" s="78"/>
      <c r="F12" s="20">
        <v>1685773.43</v>
      </c>
      <c r="G12" s="11"/>
    </row>
    <row r="13" spans="1:7" ht="20.100000000000001" customHeight="1" x14ac:dyDescent="0.25">
      <c r="A13" s="11" t="s">
        <v>513</v>
      </c>
      <c r="B13" s="11"/>
      <c r="C13" s="11"/>
      <c r="D13" s="78"/>
      <c r="E13" s="205">
        <v>187</v>
      </c>
      <c r="F13" s="20">
        <v>48182.96</v>
      </c>
      <c r="G13" s="11"/>
    </row>
    <row r="14" spans="1:7" ht="20.100000000000001" customHeight="1" x14ac:dyDescent="0.25">
      <c r="A14" s="11" t="s">
        <v>1525</v>
      </c>
      <c r="B14" s="11"/>
      <c r="C14" s="11" t="s">
        <v>1730</v>
      </c>
      <c r="D14" s="78"/>
      <c r="E14" s="205">
        <v>1.5</v>
      </c>
      <c r="F14" s="20">
        <v>364526.17</v>
      </c>
      <c r="G14" s="11"/>
    </row>
    <row r="15" spans="1:7" ht="20.100000000000001" customHeight="1" x14ac:dyDescent="0.25">
      <c r="A15" s="11" t="s">
        <v>2333</v>
      </c>
      <c r="B15" s="11"/>
      <c r="C15" s="11"/>
      <c r="D15" s="78"/>
      <c r="E15" s="205">
        <v>256</v>
      </c>
      <c r="F15" s="20">
        <v>199683</v>
      </c>
      <c r="G15" s="11"/>
    </row>
    <row r="16" spans="1:7" ht="20.100000000000001" customHeight="1" x14ac:dyDescent="0.25">
      <c r="A16" s="11" t="s">
        <v>1526</v>
      </c>
      <c r="B16" s="11"/>
      <c r="C16" s="11" t="s">
        <v>1731</v>
      </c>
      <c r="D16" s="204">
        <v>0.1</v>
      </c>
      <c r="E16" s="78"/>
      <c r="F16" s="20">
        <v>62288.1</v>
      </c>
      <c r="G16" s="11"/>
    </row>
    <row r="17" spans="1:7" ht="20.100000000000001" customHeight="1" x14ac:dyDescent="0.25">
      <c r="A17" s="11" t="s">
        <v>1527</v>
      </c>
      <c r="B17" s="11"/>
      <c r="C17" s="11" t="s">
        <v>1732</v>
      </c>
      <c r="D17" s="116">
        <v>0.03</v>
      </c>
      <c r="E17" s="78"/>
      <c r="F17" s="20">
        <v>169409.48</v>
      </c>
      <c r="G17" s="11"/>
    </row>
    <row r="18" spans="1:7" ht="20.100000000000001" customHeight="1" x14ac:dyDescent="0.25">
      <c r="A18" s="11" t="s">
        <v>1528</v>
      </c>
      <c r="B18" s="11"/>
      <c r="C18" s="11"/>
      <c r="D18" s="78"/>
      <c r="E18" s="78" t="s">
        <v>1733</v>
      </c>
      <c r="F18" s="20">
        <v>488618</v>
      </c>
      <c r="G18" s="11"/>
    </row>
    <row r="19" spans="1:7" ht="20.100000000000001" customHeight="1" x14ac:dyDescent="0.25">
      <c r="A19" s="11" t="s">
        <v>1529</v>
      </c>
      <c r="B19" s="11"/>
      <c r="C19" s="11" t="s">
        <v>1734</v>
      </c>
      <c r="D19" s="78"/>
      <c r="E19" s="78"/>
      <c r="F19" s="20">
        <v>3282.8</v>
      </c>
      <c r="G19" s="11"/>
    </row>
    <row r="20" spans="1:7" ht="20.100000000000001" customHeight="1" x14ac:dyDescent="0.25">
      <c r="A20" s="11" t="s">
        <v>1530</v>
      </c>
      <c r="B20" s="11"/>
      <c r="C20" s="11" t="s">
        <v>1531</v>
      </c>
      <c r="D20" s="78"/>
      <c r="E20" s="78"/>
      <c r="F20" s="20">
        <v>1175191.99</v>
      </c>
      <c r="G20" s="11"/>
    </row>
    <row r="22" spans="1:7" x14ac:dyDescent="0.25">
      <c r="A22" s="13" t="s">
        <v>6</v>
      </c>
    </row>
  </sheetData>
  <pageMargins left="0.70866141732283472" right="0.70866141732283472" top="0.74803149606299213" bottom="0.74803149606299213"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95" zoomScaleNormal="95" workbookViewId="0">
      <selection activeCell="G7" sqref="G7"/>
    </sheetView>
  </sheetViews>
  <sheetFormatPr baseColWidth="10" defaultRowHeight="15" x14ac:dyDescent="0.25"/>
  <cols>
    <col min="1" max="1" width="49" style="2" customWidth="1"/>
    <col min="2" max="3" width="18.42578125" style="2" customWidth="1"/>
    <col min="4" max="4" width="14.42578125" style="2" customWidth="1"/>
    <col min="5" max="5" width="13" style="2" customWidth="1"/>
    <col min="6" max="6" width="18.5703125" style="2" customWidth="1"/>
    <col min="7" max="7" width="43.28515625" style="2" customWidth="1"/>
    <col min="8" max="16384" width="11.42578125" style="2"/>
  </cols>
  <sheetData>
    <row r="1" spans="1:7" x14ac:dyDescent="0.25">
      <c r="A1" s="1"/>
      <c r="G1" s="4" t="s">
        <v>1</v>
      </c>
    </row>
    <row r="2" spans="1:7" x14ac:dyDescent="0.25">
      <c r="A2" s="6" t="s">
        <v>582</v>
      </c>
    </row>
    <row r="3" spans="1:7" x14ac:dyDescent="0.25">
      <c r="A3" s="1" t="s">
        <v>0</v>
      </c>
    </row>
    <row r="4" spans="1:7" x14ac:dyDescent="0.25">
      <c r="A4" s="3" t="s">
        <v>33</v>
      </c>
    </row>
    <row r="5" spans="1:7" x14ac:dyDescent="0.25">
      <c r="A5" s="3"/>
    </row>
    <row r="6" spans="1:7" ht="45.75" customHeight="1" x14ac:dyDescent="0.25">
      <c r="A6" s="7" t="s">
        <v>580</v>
      </c>
      <c r="B6" s="8" t="s">
        <v>4</v>
      </c>
      <c r="C6" s="8" t="s">
        <v>7</v>
      </c>
      <c r="D6" s="8" t="s">
        <v>5</v>
      </c>
      <c r="E6" s="7" t="s">
        <v>2</v>
      </c>
      <c r="F6" s="7" t="s">
        <v>3</v>
      </c>
      <c r="G6" s="7" t="s">
        <v>125</v>
      </c>
    </row>
    <row r="7" spans="1:7" ht="27" customHeight="1" x14ac:dyDescent="0.25">
      <c r="A7" s="11" t="s">
        <v>641</v>
      </c>
      <c r="B7" s="75" t="s">
        <v>10</v>
      </c>
      <c r="C7" s="75" t="s">
        <v>488</v>
      </c>
      <c r="D7" s="75" t="s">
        <v>488</v>
      </c>
      <c r="E7" s="55">
        <v>250</v>
      </c>
      <c r="F7" s="90">
        <v>1586179.2</v>
      </c>
      <c r="G7" s="12" t="s">
        <v>581</v>
      </c>
    </row>
    <row r="8" spans="1:7" ht="30.75" customHeight="1" x14ac:dyDescent="0.25">
      <c r="A8" s="11" t="s">
        <v>642</v>
      </c>
      <c r="B8" s="75" t="s">
        <v>488</v>
      </c>
      <c r="C8" s="75" t="s">
        <v>488</v>
      </c>
      <c r="D8" s="75" t="s">
        <v>488</v>
      </c>
      <c r="E8" s="75" t="s">
        <v>488</v>
      </c>
      <c r="F8" s="90">
        <v>10000</v>
      </c>
      <c r="G8" s="12" t="s">
        <v>643</v>
      </c>
    </row>
    <row r="9" spans="1:7" ht="27" customHeight="1" x14ac:dyDescent="0.25">
      <c r="A9" s="11" t="s">
        <v>644</v>
      </c>
      <c r="B9" s="75" t="s">
        <v>488</v>
      </c>
      <c r="C9" s="75" t="s">
        <v>488</v>
      </c>
      <c r="D9" s="75" t="s">
        <v>488</v>
      </c>
      <c r="E9" s="75" t="s">
        <v>488</v>
      </c>
      <c r="F9" s="90">
        <v>6800</v>
      </c>
      <c r="G9" s="11" t="s">
        <v>645</v>
      </c>
    </row>
    <row r="10" spans="1:7" ht="27" customHeight="1" x14ac:dyDescent="0.25">
      <c r="A10" s="11" t="s">
        <v>646</v>
      </c>
      <c r="B10" s="75" t="s">
        <v>488</v>
      </c>
      <c r="C10" s="75" t="s">
        <v>488</v>
      </c>
      <c r="D10" s="75" t="s">
        <v>488</v>
      </c>
      <c r="E10" s="75" t="s">
        <v>488</v>
      </c>
      <c r="F10" s="90">
        <v>281390</v>
      </c>
      <c r="G10" s="11" t="s">
        <v>647</v>
      </c>
    </row>
    <row r="11" spans="1:7" ht="27" customHeight="1" x14ac:dyDescent="0.25">
      <c r="A11" s="11" t="s">
        <v>648</v>
      </c>
      <c r="B11" s="75" t="s">
        <v>488</v>
      </c>
      <c r="C11" s="75" t="s">
        <v>488</v>
      </c>
      <c r="D11" s="75" t="s">
        <v>488</v>
      </c>
      <c r="E11" s="75" t="s">
        <v>488</v>
      </c>
      <c r="F11" s="90">
        <v>96030</v>
      </c>
      <c r="G11" s="11" t="s">
        <v>649</v>
      </c>
    </row>
    <row r="12" spans="1:7" ht="27" customHeight="1" x14ac:dyDescent="0.25">
      <c r="A12" s="11" t="s">
        <v>650</v>
      </c>
      <c r="B12" s="75" t="s">
        <v>488</v>
      </c>
      <c r="C12" s="75" t="s">
        <v>488</v>
      </c>
      <c r="D12" s="75" t="s">
        <v>651</v>
      </c>
      <c r="E12" s="75" t="s">
        <v>488</v>
      </c>
      <c r="F12" s="90">
        <v>66156.19</v>
      </c>
      <c r="G12" s="75" t="s">
        <v>488</v>
      </c>
    </row>
    <row r="13" spans="1:7" ht="27" customHeight="1" x14ac:dyDescent="0.25">
      <c r="A13" s="11" t="s">
        <v>652</v>
      </c>
      <c r="B13" s="75" t="s">
        <v>488</v>
      </c>
      <c r="C13" s="75" t="s">
        <v>488</v>
      </c>
      <c r="D13" s="75" t="s">
        <v>653</v>
      </c>
      <c r="E13" s="75" t="s">
        <v>488</v>
      </c>
      <c r="F13" s="90">
        <v>52163.62</v>
      </c>
      <c r="G13" s="12" t="s">
        <v>654</v>
      </c>
    </row>
    <row r="15" spans="1:7" x14ac:dyDescent="0.25">
      <c r="A15" s="13" t="s">
        <v>6</v>
      </c>
    </row>
  </sheetData>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69</vt:i4>
      </vt:variant>
      <vt:variant>
        <vt:lpstr>Rangos con nombre</vt:lpstr>
      </vt:variant>
      <vt:variant>
        <vt:i4>2</vt:i4>
      </vt:variant>
    </vt:vector>
  </HeadingPairs>
  <TitlesOfParts>
    <vt:vector size="71" baseType="lpstr">
      <vt:lpstr>Caratula</vt:lpstr>
      <vt:lpstr>Normativa Tributaria 2017</vt:lpstr>
      <vt:lpstr>1º de Mayo</vt:lpstr>
      <vt:lpstr>Aldea San Antonio</vt:lpstr>
      <vt:lpstr>Alcaraz</vt:lpstr>
      <vt:lpstr>Aranguren</vt:lpstr>
      <vt:lpstr>Basavilbaso</vt:lpstr>
      <vt:lpstr>Bovril</vt:lpstr>
      <vt:lpstr>Caseros</vt:lpstr>
      <vt:lpstr>Ceibas</vt:lpstr>
      <vt:lpstr>Cerrito</vt:lpstr>
      <vt:lpstr>Colon</vt:lpstr>
      <vt:lpstr>Colonia Avellaneda</vt:lpstr>
      <vt:lpstr>Colonia Ayui</vt:lpstr>
      <vt:lpstr>Colonia Elia</vt:lpstr>
      <vt:lpstr>Concepcion del Uruguay</vt:lpstr>
      <vt:lpstr>Concordia</vt:lpstr>
      <vt:lpstr>Conscripto Bernardi</vt:lpstr>
      <vt:lpstr>Chajari</vt:lpstr>
      <vt:lpstr>Crespo</vt:lpstr>
      <vt:lpstr>Diamante</vt:lpstr>
      <vt:lpstr>Enrique Carbo</vt:lpstr>
      <vt:lpstr>Estancia Grande</vt:lpstr>
      <vt:lpstr>Federal</vt:lpstr>
      <vt:lpstr>Federacion</vt:lpstr>
      <vt:lpstr>General Campos</vt:lpstr>
      <vt:lpstr>General Galarza</vt:lpstr>
      <vt:lpstr>General Ramirez</vt:lpstr>
      <vt:lpstr>Gilbert</vt:lpstr>
      <vt:lpstr>Gobernador Mansilla</vt:lpstr>
      <vt:lpstr>Gualeguaychu</vt:lpstr>
      <vt:lpstr>Hasenkamp</vt:lpstr>
      <vt:lpstr>Hernandez</vt:lpstr>
      <vt:lpstr>Herrera</vt:lpstr>
      <vt:lpstr>Ibicuy</vt:lpstr>
      <vt:lpstr>La Paz</vt:lpstr>
      <vt:lpstr>Larroque</vt:lpstr>
      <vt:lpstr>Libertador San Martin</vt:lpstr>
      <vt:lpstr>Los Charruas</vt:lpstr>
      <vt:lpstr>Lucas Gonzalez</vt:lpstr>
      <vt:lpstr>Maria Grande</vt:lpstr>
      <vt:lpstr>Nogoya</vt:lpstr>
      <vt:lpstr>Oro Verde</vt:lpstr>
      <vt:lpstr>Parana</vt:lpstr>
      <vt:lpstr>Piedras Blancas</vt:lpstr>
      <vt:lpstr>Pronunciamiento</vt:lpstr>
      <vt:lpstr>Pueblo Gral. Belgrano</vt:lpstr>
      <vt:lpstr>Puerto Yerua</vt:lpstr>
      <vt:lpstr>Santa Anita</vt:lpstr>
      <vt:lpstr>San Benito</vt:lpstr>
      <vt:lpstr>Santa Elena</vt:lpstr>
      <vt:lpstr>San Jose</vt:lpstr>
      <vt:lpstr>San Justo</vt:lpstr>
      <vt:lpstr>San Salvador</vt:lpstr>
      <vt:lpstr>Segui</vt:lpstr>
      <vt:lpstr>Ubajay</vt:lpstr>
      <vt:lpstr>Urdinarrain</vt:lpstr>
      <vt:lpstr>Valle Maria</vt:lpstr>
      <vt:lpstr>Viale</vt:lpstr>
      <vt:lpstr>Victoria</vt:lpstr>
      <vt:lpstr>Villa Clara</vt:lpstr>
      <vt:lpstr>Villa Dominguez</vt:lpstr>
      <vt:lpstr>Villa Elisa</vt:lpstr>
      <vt:lpstr>Villa Hernandarias</vt:lpstr>
      <vt:lpstr>Villa Mantero</vt:lpstr>
      <vt:lpstr>Villa Urquiza</vt:lpstr>
      <vt:lpstr>Villa Rosario</vt:lpstr>
      <vt:lpstr>Villaguay</vt:lpstr>
      <vt:lpstr>Villa Paranacito</vt:lpstr>
      <vt:lpstr>Ibicuy!Área_de_impresión</vt:lpstr>
      <vt:lpstr>Parana!Área_de_impresión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rel mun</dc:creator>
  <cp:lastModifiedBy>Gob E R 2</cp:lastModifiedBy>
  <cp:lastPrinted>2018-07-20T10:40:23Z</cp:lastPrinted>
  <dcterms:created xsi:type="dcterms:W3CDTF">2018-02-22T14:20:24Z</dcterms:created>
  <dcterms:modified xsi:type="dcterms:W3CDTF">2018-09-14T13:15:48Z</dcterms:modified>
</cp:coreProperties>
</file>